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C:\Users\Elizabeta\Dropbox\RACUNOVODSTVO\FINANCIJSKI IZVJEŠTAJI   2016 2017 2018 2019 2020 2021 2022 2023 2024 2025\FINANCIJSKI IZVJEŠTAJI 2025\POLUGODIŠNJE IZVRŠENJE PRORAČUNA  1-6 25\"/>
    </mc:Choice>
  </mc:AlternateContent>
  <xr:revisionPtr revIDLastSave="0" documentId="13_ncr:1_{FDE5075A-6233-4426-ABB7-F6932535B1DB}" xr6:coauthVersionLast="47" xr6:coauthVersionMax="47" xr10:uidLastSave="{00000000-0000-0000-0000-000000000000}"/>
  <bookViews>
    <workbookView xWindow="-28908" yWindow="-108" windowWidth="29016" windowHeight="15696" activeTab="3" xr2:uid="{00000000-000D-0000-FFFF-FFFF00000000}"/>
  </bookViews>
  <sheets>
    <sheet name="Sažetak" sheetId="2" r:id="rId1"/>
    <sheet name="Račun prihoda i rashoda" sheetId="3" r:id="rId2"/>
    <sheet name="Račun financiranja" sheetId="4" r:id="rId3"/>
    <sheet name="Posebni dio" sheetId="5" r:id="rId4"/>
  </sheets>
  <definedNames>
    <definedName name="__S0A_Master_DS__X" localSheetId="0">Sažetak!$A$8:$F$26</definedName>
    <definedName name="__S0A_Naslov_DS__" localSheetId="0">Sažetak!$A$1:$F$7</definedName>
    <definedName name="__S1A_G01_DS__X" localSheetId="2">'Račun financiranja'!#REF!</definedName>
    <definedName name="__S1A_G01_DS__X" localSheetId="1">'Račun prihoda i rashoda'!$A$7:$F$24</definedName>
    <definedName name="__S1A_G02_DS__X" localSheetId="2">'Račun financiranja'!#REF!</definedName>
    <definedName name="__S1A_G02_DS__X" localSheetId="1">'Račun prihoda i rashoda'!$A$8:$F$10</definedName>
    <definedName name="__S1A_G03_DS__X" localSheetId="2">'Račun financiranja'!#REF!</definedName>
    <definedName name="__S1A_G03_DS__X" localSheetId="1">'Račun prihoda i rashoda'!$A$9:$F$10</definedName>
    <definedName name="__S1A_Master_DS__X" localSheetId="2">'Račun financiranja'!#REF!</definedName>
    <definedName name="__S1A_Master_DS__X" localSheetId="1">'Račun prihoda i rashoda'!$A$10:$F$10</definedName>
    <definedName name="__S1A_Naslov_DS__" localSheetId="2">'Račun financiranja'!$A$1:$F$6</definedName>
    <definedName name="__S1A_Naslov_DS__" localSheetId="1">'Račun prihoda i rashoda'!$A$1:$F$6</definedName>
    <definedName name="__S2A_G01_DS__X" localSheetId="3">'Posebni dio'!$A$6:$F$7</definedName>
    <definedName name="__S2A_Master_DS__X" localSheetId="3">'Posebni dio'!$A$7:$F$7</definedName>
    <definedName name="__S2A_Naslov_DS__" localSheetId="3">'Posebni dio'!$A$1:$F$5</definedName>
    <definedName name="S0A_RedoviSveuk" localSheetId="0">Sažetak!#REF!</definedName>
    <definedName name="S0A_Ver1" localSheetId="0">Sažetak!$A$8:$F$26</definedName>
    <definedName name="S1A_RedoviSveuk" localSheetId="2">'Račun financiranja'!$A$7:$F$7</definedName>
    <definedName name="S1A_RedoviSveuk" localSheetId="1">'Račun prihoda i rashoda'!$A$25:$F$25</definedName>
    <definedName name="S2A_RedoviSveuk" localSheetId="3">'Posebni dio'!$A$8:$F$8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5" i="5" l="1"/>
  <c r="B100" i="5" s="1"/>
  <c r="B18" i="5" s="1"/>
  <c r="E62" i="3"/>
  <c r="F62" i="3"/>
  <c r="B52" i="3"/>
  <c r="B19" i="5"/>
  <c r="B94" i="5"/>
  <c r="E77" i="5"/>
  <c r="D70" i="5"/>
  <c r="E76" i="5"/>
  <c r="D87" i="5"/>
  <c r="F87" i="5" s="1"/>
  <c r="F98" i="5"/>
  <c r="E98" i="5"/>
  <c r="F97" i="5"/>
  <c r="D97" i="5"/>
  <c r="D94" i="5" s="1"/>
  <c r="B97" i="5"/>
  <c r="E97" i="5" s="1"/>
  <c r="F96" i="5"/>
  <c r="E96" i="5"/>
  <c r="F95" i="5"/>
  <c r="D95" i="5"/>
  <c r="B95" i="5"/>
  <c r="E95" i="5" s="1"/>
  <c r="F94" i="5"/>
  <c r="F93" i="5"/>
  <c r="E93" i="5"/>
  <c r="F92" i="5"/>
  <c r="B92" i="5"/>
  <c r="E92" i="5" s="1"/>
  <c r="F91" i="5"/>
  <c r="B91" i="5"/>
  <c r="E91" i="5" s="1"/>
  <c r="F90" i="5"/>
  <c r="E90" i="5"/>
  <c r="D89" i="5"/>
  <c r="B89" i="5"/>
  <c r="F88" i="5"/>
  <c r="E88" i="5"/>
  <c r="B87" i="5"/>
  <c r="F86" i="5"/>
  <c r="E86" i="5"/>
  <c r="F85" i="5"/>
  <c r="E85" i="5"/>
  <c r="F84" i="5"/>
  <c r="E84" i="5"/>
  <c r="F83" i="5"/>
  <c r="E83" i="5"/>
  <c r="F82" i="5"/>
  <c r="E82" i="5"/>
  <c r="F81" i="5"/>
  <c r="E81" i="5"/>
  <c r="F80" i="5"/>
  <c r="E80" i="5"/>
  <c r="F79" i="5"/>
  <c r="E79" i="5"/>
  <c r="F78" i="5"/>
  <c r="E78" i="5"/>
  <c r="F77" i="5"/>
  <c r="F76" i="5"/>
  <c r="F75" i="5"/>
  <c r="E75" i="5"/>
  <c r="F74" i="5"/>
  <c r="E74" i="5"/>
  <c r="F73" i="5"/>
  <c r="E73" i="5"/>
  <c r="F72" i="5"/>
  <c r="E72" i="5"/>
  <c r="F71" i="5"/>
  <c r="E71" i="5"/>
  <c r="B70" i="5"/>
  <c r="F69" i="5"/>
  <c r="E69" i="5"/>
  <c r="F68" i="5"/>
  <c r="E68" i="5"/>
  <c r="D67" i="5"/>
  <c r="F67" i="5" s="1"/>
  <c r="B67" i="5"/>
  <c r="E67" i="5" s="1"/>
  <c r="F64" i="5"/>
  <c r="E64" i="5"/>
  <c r="F63" i="5"/>
  <c r="E63" i="5"/>
  <c r="D62" i="5"/>
  <c r="F62" i="5" s="1"/>
  <c r="B62" i="5"/>
  <c r="E62" i="5" s="1"/>
  <c r="F61" i="5"/>
  <c r="E61" i="5"/>
  <c r="F60" i="5"/>
  <c r="E60" i="5"/>
  <c r="F59" i="5"/>
  <c r="E59" i="5"/>
  <c r="F58" i="5"/>
  <c r="E58" i="5"/>
  <c r="F57" i="5"/>
  <c r="E57" i="5"/>
  <c r="F56" i="5"/>
  <c r="E56" i="5"/>
  <c r="F55" i="5"/>
  <c r="E55" i="5"/>
  <c r="F54" i="5"/>
  <c r="E54" i="5"/>
  <c r="F53" i="5"/>
  <c r="E53" i="5"/>
  <c r="F52" i="5"/>
  <c r="E52" i="5"/>
  <c r="F51" i="5"/>
  <c r="E51" i="5"/>
  <c r="F50" i="5"/>
  <c r="E50" i="5"/>
  <c r="F49" i="5"/>
  <c r="E49" i="5"/>
  <c r="F48" i="5"/>
  <c r="E48" i="5"/>
  <c r="F47" i="5"/>
  <c r="E47" i="5"/>
  <c r="F46" i="5"/>
  <c r="E46" i="5"/>
  <c r="F45" i="5"/>
  <c r="E45" i="5"/>
  <c r="F44" i="5"/>
  <c r="E44" i="5"/>
  <c r="F43" i="5"/>
  <c r="E43" i="5"/>
  <c r="F42" i="5"/>
  <c r="E42" i="5"/>
  <c r="F41" i="5"/>
  <c r="E41" i="5"/>
  <c r="D40" i="5"/>
  <c r="F40" i="5" s="1"/>
  <c r="B40" i="5"/>
  <c r="F39" i="5"/>
  <c r="E39" i="5"/>
  <c r="F38" i="5"/>
  <c r="E38" i="5"/>
  <c r="F37" i="5"/>
  <c r="E37" i="5"/>
  <c r="F36" i="5"/>
  <c r="E36" i="5"/>
  <c r="D35" i="5"/>
  <c r="F35" i="5" s="1"/>
  <c r="B35" i="5"/>
  <c r="E35" i="5" s="1"/>
  <c r="F32" i="5"/>
  <c r="E32" i="5"/>
  <c r="D31" i="5"/>
  <c r="F31" i="5" s="1"/>
  <c r="B31" i="5"/>
  <c r="F30" i="5"/>
  <c r="E30" i="5"/>
  <c r="F29" i="5"/>
  <c r="E29" i="5"/>
  <c r="D28" i="5"/>
  <c r="F28" i="5" s="1"/>
  <c r="B28" i="5"/>
  <c r="E28" i="5" s="1"/>
  <c r="F17" i="5"/>
  <c r="E17" i="5"/>
  <c r="D17" i="5"/>
  <c r="B17" i="5"/>
  <c r="D8" i="5"/>
  <c r="C8" i="5"/>
  <c r="B8" i="5"/>
  <c r="E8" i="5" s="1"/>
  <c r="F7" i="5"/>
  <c r="E7" i="5"/>
  <c r="D6" i="5"/>
  <c r="C6" i="5"/>
  <c r="B6" i="5"/>
  <c r="E6" i="5" s="1"/>
  <c r="F5" i="5"/>
  <c r="D5" i="5"/>
  <c r="C5" i="5"/>
  <c r="B5" i="5"/>
  <c r="F30" i="4"/>
  <c r="E30" i="4"/>
  <c r="D29" i="4"/>
  <c r="F29" i="4" s="1"/>
  <c r="C29" i="4"/>
  <c r="B29" i="4"/>
  <c r="E24" i="4"/>
  <c r="F24" i="4"/>
  <c r="F23" i="4"/>
  <c r="E23" i="4"/>
  <c r="D23" i="4"/>
  <c r="C23" i="4"/>
  <c r="B23" i="4"/>
  <c r="F13" i="4"/>
  <c r="E13" i="4"/>
  <c r="D12" i="4"/>
  <c r="F12" i="4" s="1"/>
  <c r="B12" i="4"/>
  <c r="F7" i="4"/>
  <c r="E7" i="4"/>
  <c r="D6" i="4"/>
  <c r="F6" i="4" s="1"/>
  <c r="B6" i="4"/>
  <c r="E6" i="4" s="1"/>
  <c r="D126" i="3"/>
  <c r="C126" i="3"/>
  <c r="B126" i="3"/>
  <c r="E126" i="3" s="1"/>
  <c r="F125" i="3"/>
  <c r="E125" i="3"/>
  <c r="D124" i="3"/>
  <c r="C124" i="3"/>
  <c r="B124" i="3"/>
  <c r="E124" i="3" s="1"/>
  <c r="D123" i="3"/>
  <c r="C123" i="3"/>
  <c r="B123" i="3"/>
  <c r="F112" i="3"/>
  <c r="E112" i="3"/>
  <c r="D111" i="3"/>
  <c r="C111" i="3"/>
  <c r="F111" i="3" s="1"/>
  <c r="B111" i="3"/>
  <c r="E111" i="3" s="1"/>
  <c r="F110" i="3"/>
  <c r="E110" i="3"/>
  <c r="D109" i="3"/>
  <c r="C109" i="3"/>
  <c r="F109" i="3" s="1"/>
  <c r="B109" i="3"/>
  <c r="E109" i="3" s="1"/>
  <c r="F108" i="3"/>
  <c r="E108" i="3"/>
  <c r="D107" i="3"/>
  <c r="C107" i="3"/>
  <c r="B107" i="3"/>
  <c r="E107" i="3" s="1"/>
  <c r="F106" i="3"/>
  <c r="E106" i="3"/>
  <c r="D105" i="3"/>
  <c r="C105" i="3"/>
  <c r="B105" i="3"/>
  <c r="E105" i="3" s="1"/>
  <c r="D104" i="3"/>
  <c r="C104" i="3"/>
  <c r="B104" i="3"/>
  <c r="F98" i="3"/>
  <c r="E98" i="3"/>
  <c r="D97" i="3"/>
  <c r="C97" i="3"/>
  <c r="F97" i="3" s="1"/>
  <c r="B97" i="3"/>
  <c r="E97" i="3" s="1"/>
  <c r="F96" i="3"/>
  <c r="E96" i="3"/>
  <c r="D95" i="3"/>
  <c r="C95" i="3"/>
  <c r="F95" i="3" s="1"/>
  <c r="B95" i="3"/>
  <c r="E95" i="3" s="1"/>
  <c r="F94" i="3"/>
  <c r="E94" i="3"/>
  <c r="D93" i="3"/>
  <c r="C93" i="3"/>
  <c r="B93" i="3"/>
  <c r="E93" i="3" s="1"/>
  <c r="F92" i="3"/>
  <c r="E92" i="3"/>
  <c r="D91" i="3"/>
  <c r="C91" i="3"/>
  <c r="B91" i="3"/>
  <c r="E91" i="3" s="1"/>
  <c r="D90" i="3"/>
  <c r="C90" i="3"/>
  <c r="B90" i="3"/>
  <c r="F79" i="3"/>
  <c r="E79" i="3"/>
  <c r="D78" i="3"/>
  <c r="F78" i="3" s="1"/>
  <c r="B78" i="3"/>
  <c r="D77" i="3"/>
  <c r="F77" i="3" s="1"/>
  <c r="B77" i="3"/>
  <c r="F76" i="3"/>
  <c r="E76" i="3"/>
  <c r="D75" i="3"/>
  <c r="F75" i="3" s="1"/>
  <c r="B75" i="3"/>
  <c r="D74" i="3"/>
  <c r="F74" i="3" s="1"/>
  <c r="B74" i="3"/>
  <c r="E74" i="3" s="1"/>
  <c r="F72" i="3"/>
  <c r="E72" i="3"/>
  <c r="F71" i="3"/>
  <c r="E71" i="3"/>
  <c r="D70" i="3"/>
  <c r="F70" i="3" s="1"/>
  <c r="B70" i="3"/>
  <c r="D69" i="3"/>
  <c r="F69" i="3" s="1"/>
  <c r="B69" i="3"/>
  <c r="F68" i="3"/>
  <c r="E68" i="3"/>
  <c r="F67" i="3"/>
  <c r="E67" i="3"/>
  <c r="F66" i="3"/>
  <c r="E66" i="3"/>
  <c r="F65" i="3"/>
  <c r="E65" i="3"/>
  <c r="F64" i="3"/>
  <c r="E64" i="3"/>
  <c r="F63" i="3"/>
  <c r="D63" i="3"/>
  <c r="B63" i="3"/>
  <c r="F61" i="3"/>
  <c r="E61" i="3"/>
  <c r="F60" i="3"/>
  <c r="E60" i="3"/>
  <c r="F59" i="3"/>
  <c r="E59" i="3"/>
  <c r="F58" i="3"/>
  <c r="E58" i="3"/>
  <c r="F57" i="3"/>
  <c r="E57" i="3"/>
  <c r="F56" i="3"/>
  <c r="E56" i="3"/>
  <c r="F55" i="3"/>
  <c r="E55" i="3"/>
  <c r="F54" i="3"/>
  <c r="E54" i="3"/>
  <c r="F53" i="3"/>
  <c r="E53" i="3"/>
  <c r="F52" i="3"/>
  <c r="D52" i="3"/>
  <c r="F51" i="3"/>
  <c r="E51" i="3"/>
  <c r="F50" i="3"/>
  <c r="E50" i="3"/>
  <c r="F49" i="3"/>
  <c r="E49" i="3"/>
  <c r="F48" i="3"/>
  <c r="E48" i="3"/>
  <c r="F47" i="3"/>
  <c r="E47" i="3"/>
  <c r="D46" i="3"/>
  <c r="F46" i="3" s="1"/>
  <c r="B46" i="3"/>
  <c r="F45" i="3"/>
  <c r="E45" i="3"/>
  <c r="F44" i="3"/>
  <c r="E44" i="3"/>
  <c r="F43" i="3"/>
  <c r="E43" i="3"/>
  <c r="D42" i="3"/>
  <c r="F42" i="3" s="1"/>
  <c r="B42" i="3"/>
  <c r="E42" i="3" s="1"/>
  <c r="F40" i="3"/>
  <c r="E40" i="3"/>
  <c r="F39" i="3"/>
  <c r="E39" i="3"/>
  <c r="F38" i="3"/>
  <c r="D38" i="3"/>
  <c r="B38" i="3"/>
  <c r="F37" i="3"/>
  <c r="E37" i="3"/>
  <c r="F36" i="3"/>
  <c r="D36" i="3"/>
  <c r="B36" i="3"/>
  <c r="F34" i="3"/>
  <c r="E34" i="3"/>
  <c r="F33" i="3"/>
  <c r="D33" i="3"/>
  <c r="B33" i="3"/>
  <c r="D30" i="3"/>
  <c r="F30" i="3" s="1"/>
  <c r="B30" i="3"/>
  <c r="F24" i="3"/>
  <c r="E24" i="3"/>
  <c r="F23" i="3"/>
  <c r="E23" i="3"/>
  <c r="D22" i="3"/>
  <c r="F22" i="3" s="1"/>
  <c r="B22" i="3"/>
  <c r="E22" i="3" s="1"/>
  <c r="D21" i="3"/>
  <c r="F21" i="3" s="1"/>
  <c r="B21" i="3"/>
  <c r="E21" i="3" s="1"/>
  <c r="F20" i="3"/>
  <c r="E20" i="3"/>
  <c r="F19" i="3"/>
  <c r="D19" i="3"/>
  <c r="B19" i="3"/>
  <c r="E19" i="3" s="1"/>
  <c r="D18" i="3"/>
  <c r="F18" i="3" s="1"/>
  <c r="B18" i="3"/>
  <c r="E18" i="3" s="1"/>
  <c r="F16" i="3"/>
  <c r="E16" i="3"/>
  <c r="F15" i="3"/>
  <c r="D15" i="3"/>
  <c r="B15" i="3"/>
  <c r="E15" i="3" s="1"/>
  <c r="D14" i="3"/>
  <c r="F14" i="3" s="1"/>
  <c r="B14" i="3"/>
  <c r="F13" i="3"/>
  <c r="E13" i="3"/>
  <c r="F12" i="3"/>
  <c r="D12" i="3"/>
  <c r="B12" i="3"/>
  <c r="F11" i="3"/>
  <c r="D11" i="3"/>
  <c r="B11" i="3"/>
  <c r="E11" i="3" s="1"/>
  <c r="F10" i="3"/>
  <c r="E10" i="3"/>
  <c r="F9" i="3"/>
  <c r="D9" i="3"/>
  <c r="B9" i="3"/>
  <c r="E9" i="3" s="1"/>
  <c r="F8" i="3"/>
  <c r="D8" i="3"/>
  <c r="B8" i="3"/>
  <c r="E8" i="3" s="1"/>
  <c r="D6" i="3"/>
  <c r="F6" i="3" s="1"/>
  <c r="B6" i="3"/>
  <c r="E25" i="2"/>
  <c r="D25" i="2"/>
  <c r="C25" i="2"/>
  <c r="F25" i="2" s="1"/>
  <c r="B25" i="2"/>
  <c r="F24" i="2"/>
  <c r="E24" i="2"/>
  <c r="F23" i="2"/>
  <c r="E23" i="2"/>
  <c r="F22" i="2"/>
  <c r="D22" i="2"/>
  <c r="C22" i="2"/>
  <c r="B22" i="2"/>
  <c r="E22" i="2" s="1"/>
  <c r="F21" i="2"/>
  <c r="E21" i="2"/>
  <c r="F20" i="2"/>
  <c r="E20" i="2"/>
  <c r="F19" i="2"/>
  <c r="D19" i="2"/>
  <c r="E19" i="2" s="1"/>
  <c r="C19" i="2"/>
  <c r="B19" i="2"/>
  <c r="F18" i="2"/>
  <c r="E18" i="2"/>
  <c r="D18" i="2"/>
  <c r="C18" i="2"/>
  <c r="B18" i="2"/>
  <c r="D14" i="2"/>
  <c r="D26" i="2" s="1"/>
  <c r="C14" i="2"/>
  <c r="C26" i="2" s="1"/>
  <c r="B14" i="2"/>
  <c r="B26" i="2" s="1"/>
  <c r="E26" i="2" s="1"/>
  <c r="D13" i="2"/>
  <c r="C13" i="2"/>
  <c r="B13" i="2"/>
  <c r="E13" i="2" s="1"/>
  <c r="F12" i="2"/>
  <c r="E12" i="2"/>
  <c r="F11" i="2"/>
  <c r="E11" i="2"/>
  <c r="F10" i="2"/>
  <c r="D10" i="2"/>
  <c r="C10" i="2"/>
  <c r="B10" i="2"/>
  <c r="E10" i="2" s="1"/>
  <c r="F9" i="2"/>
  <c r="E9" i="2"/>
  <c r="F8" i="2"/>
  <c r="E8" i="2"/>
  <c r="D7" i="2"/>
  <c r="F7" i="2" s="1"/>
  <c r="C7" i="2"/>
  <c r="B7" i="2"/>
  <c r="E75" i="3" l="1"/>
  <c r="E38" i="3"/>
  <c r="E63" i="3"/>
  <c r="E69" i="3"/>
  <c r="E14" i="3"/>
  <c r="E33" i="3"/>
  <c r="E46" i="3"/>
  <c r="E70" i="3"/>
  <c r="E77" i="3"/>
  <c r="F90" i="3"/>
  <c r="E14" i="2"/>
  <c r="E87" i="5"/>
  <c r="E70" i="5"/>
  <c r="F8" i="5"/>
  <c r="F6" i="5"/>
  <c r="D27" i="5"/>
  <c r="F27" i="5" s="1"/>
  <c r="E5" i="5"/>
  <c r="E31" i="5"/>
  <c r="D66" i="5"/>
  <c r="B66" i="5"/>
  <c r="E66" i="5" s="1"/>
  <c r="B34" i="5"/>
  <c r="B33" i="5"/>
  <c r="E33" i="5" s="1"/>
  <c r="E40" i="5"/>
  <c r="B27" i="5"/>
  <c r="B26" i="5"/>
  <c r="F124" i="3"/>
  <c r="D113" i="3"/>
  <c r="F91" i="3"/>
  <c r="D41" i="3"/>
  <c r="F41" i="3" s="1"/>
  <c r="D73" i="3"/>
  <c r="F73" i="3" s="1"/>
  <c r="C99" i="3"/>
  <c r="B113" i="3"/>
  <c r="E113" i="3" s="1"/>
  <c r="D99" i="3"/>
  <c r="F126" i="3"/>
  <c r="B7" i="3"/>
  <c r="E7" i="3" s="1"/>
  <c r="D32" i="3"/>
  <c r="F32" i="3" s="1"/>
  <c r="E12" i="3"/>
  <c r="B73" i="3"/>
  <c r="D7" i="3"/>
  <c r="F7" i="3" s="1"/>
  <c r="E78" i="3"/>
  <c r="E104" i="3"/>
  <c r="F123" i="3"/>
  <c r="B99" i="3"/>
  <c r="E99" i="3" s="1"/>
  <c r="F105" i="3"/>
  <c r="B25" i="3"/>
  <c r="E25" i="3" s="1"/>
  <c r="E90" i="3"/>
  <c r="F93" i="3"/>
  <c r="C113" i="3"/>
  <c r="E36" i="3"/>
  <c r="B32" i="3"/>
  <c r="F26" i="2"/>
  <c r="F13" i="2"/>
  <c r="F14" i="2"/>
  <c r="E6" i="3"/>
  <c r="F104" i="3"/>
  <c r="F107" i="3"/>
  <c r="E89" i="5"/>
  <c r="E123" i="3"/>
  <c r="E12" i="4"/>
  <c r="D26" i="5"/>
  <c r="F26" i="5" s="1"/>
  <c r="F89" i="5"/>
  <c r="D33" i="5"/>
  <c r="E7" i="2"/>
  <c r="E94" i="5"/>
  <c r="D25" i="3"/>
  <c r="F25" i="3" s="1"/>
  <c r="D34" i="5"/>
  <c r="F34" i="5" s="1"/>
  <c r="E30" i="3"/>
  <c r="E29" i="4"/>
  <c r="E32" i="3" l="1"/>
  <c r="E73" i="3"/>
  <c r="E34" i="5"/>
  <c r="E27" i="5"/>
  <c r="E26" i="5"/>
  <c r="F113" i="3"/>
  <c r="D80" i="3"/>
  <c r="F80" i="3" s="1"/>
  <c r="D31" i="3"/>
  <c r="F31" i="3" s="1"/>
  <c r="F99" i="3"/>
  <c r="F33" i="5"/>
  <c r="B25" i="5" l="1"/>
  <c r="F70" i="5"/>
  <c r="D91" i="5"/>
  <c r="D92" i="5"/>
  <c r="D65" i="5" s="1"/>
  <c r="E65" i="5" s="1"/>
  <c r="F65" i="5" l="1"/>
  <c r="D25" i="5"/>
  <c r="F25" i="5" s="1"/>
  <c r="D18" i="5"/>
  <c r="F18" i="5" s="1"/>
  <c r="D19" i="5"/>
  <c r="F19" i="5" s="1"/>
  <c r="F66" i="5"/>
  <c r="D100" i="5"/>
  <c r="E100" i="5" s="1"/>
  <c r="F100" i="5" l="1"/>
  <c r="E25" i="5"/>
  <c r="E19" i="5"/>
  <c r="E18" i="5"/>
  <c r="E52" i="3"/>
  <c r="B41" i="3"/>
  <c r="B31" i="3" s="1"/>
  <c r="E31" i="3" s="1"/>
  <c r="B80" i="3"/>
  <c r="E80" i="3" s="1"/>
  <c r="E41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tc={CB18E38A-C5AD-4F87-BCE9-4559B64C96F7}</author>
  </authors>
  <commentList>
    <comment ref="B17" authorId="0" shapeId="0" xr:uid="{CB18E38A-C5AD-4F87-BCE9-4559B64C96F7}">
      <text>
        <t xml:space="preserve">[Komentar u obliku niti]
Vaša verzija programa Excel omogućuje vam da pročitate ovaj komentar u obliku niti, no sve će izmjene biti uklonjene ako datoteka bude otvorena u novijoj verziji programa Excel. Saznajte više: https://go.microsoft.com/fwlink/?linkid=870924
Komentar:
     8000,00 ( jamstva ) + 7.028,60 ( Europeana projekt)                   </t>
      </text>
    </comment>
  </commentList>
</comments>
</file>

<file path=xl/sharedStrings.xml><?xml version="1.0" encoding="utf-8"?>
<sst xmlns="http://schemas.openxmlformats.org/spreadsheetml/2006/main" count="317" uniqueCount="180">
  <si>
    <t>MINISTARSTVO KULTURE I MEDIJA</t>
  </si>
  <si>
    <t>IZVRŠENJE PRORAČUNA ZA 2025. GODINU</t>
  </si>
  <si>
    <t>I. OPĆI DIO</t>
  </si>
  <si>
    <t>SAŽETAK  RAČUNA PRIHODA I RASHODA I RAČUNA FINANCIRANJA</t>
  </si>
  <si>
    <t>A. SAŽETAK  RAČUNA PRIHODA I RASHODA</t>
  </si>
  <si>
    <t>Brojčana oznaka i naziv</t>
  </si>
  <si>
    <t>Ostvarenje /
Izvršenje
01.-06.2024.</t>
  </si>
  <si>
    <t>Izvorni plan
2025.</t>
  </si>
  <si>
    <t>Ostvarenje /
Izvršenje
01.-06.2025.</t>
  </si>
  <si>
    <t>Indeks
izvršenja
01.-06.2024.</t>
  </si>
  <si>
    <t>Indeks
izvršenja
01.-06.2025.</t>
  </si>
  <si>
    <t>1</t>
  </si>
  <si>
    <t>6 Prihodi poslovanja</t>
  </si>
  <si>
    <t>7 Prihodi od prodaje nefinancijske imovine</t>
  </si>
  <si>
    <t xml:space="preserve">PRIHODI </t>
  </si>
  <si>
    <t>3 Rashodi poslovanja</t>
  </si>
  <si>
    <t>4 Rashodi za nabavu nefinancijske imovine</t>
  </si>
  <si>
    <t xml:space="preserve">RASHODI </t>
  </si>
  <si>
    <t>Razlika - višak/manjak</t>
  </si>
  <si>
    <t>B. SAŽETAK  RAČUNA FINANCIRANJA</t>
  </si>
  <si>
    <t>8 Primici od financijske imovine i zaduživanja</t>
  </si>
  <si>
    <t>5 Izdaci za financijsku imovinu i otplate zajmova</t>
  </si>
  <si>
    <t>RAZLIKA PRIMITAKA I IZDATAKA (8 - 5)</t>
  </si>
  <si>
    <t>PRIJENOS SREDSTAVA IZ PRETHODNE GODINE</t>
  </si>
  <si>
    <t>PRIJENOS SREDSTAVA U SLJEDEĆE RAZDOBLJE/GODINU</t>
  </si>
  <si>
    <t>Neto financiranje: (8 - 5) + Donos - Prijenos</t>
  </si>
  <si>
    <t xml:space="preserve">VIŠAK/MANJAK + NETO FINANCIRANJE </t>
  </si>
  <si>
    <t>RAČUN PRIHODA I RASHODA</t>
  </si>
  <si>
    <t xml:space="preserve">IZVJEŠTAJ O PRIHODIMA I RASHODIMA PREMA EKONOMSKOJ KLASIFIKACIJI </t>
  </si>
  <si>
    <t>PRIHODI</t>
  </si>
  <si>
    <t>Brojčana oznaka i naziv grupe</t>
  </si>
  <si>
    <t>Izvršenje na 30.06.2024.</t>
  </si>
  <si>
    <t>Izvršenje 2025.</t>
  </si>
  <si>
    <t>Indeks izvršenje / izvršenje prethodne godine</t>
  </si>
  <si>
    <t>Indeks izvršenje / tekući plan</t>
  </si>
  <si>
    <t xml:space="preserve"> 60 DRRH/60</t>
  </si>
  <si>
    <t xml:space="preserve">  600 DONOS/ODNOS</t>
  </si>
  <si>
    <t xml:space="preserve">   6000 DONOS/ODNOS</t>
  </si>
  <si>
    <t xml:space="preserve"> 63 Pomoći iz inozemstva i od subjekata unutar općeg proračuna</t>
  </si>
  <si>
    <t xml:space="preserve">  639 Prijenosi između proračunskih korisnika istog proračuna</t>
  </si>
  <si>
    <t xml:space="preserve">   6394 Kapitalni prijenosi između prorač. kor. istog prorač. temelj prijenosa EU sred.</t>
  </si>
  <si>
    <t xml:space="preserve"> 64 Prihodi od imovine</t>
  </si>
  <si>
    <t xml:space="preserve">  641 Prihodi od financijske imovine</t>
  </si>
  <si>
    <t xml:space="preserve">   6413 Kamate na oročena sredstva i depozite po viđenju</t>
  </si>
  <si>
    <t xml:space="preserve"> 66 Prihodi od prodaje proizvoda i robe te pruženih usluga i prihodi od donacija</t>
  </si>
  <si>
    <t xml:space="preserve">  661 Prihodi od prodaje proizvoda i robe te pruženih usluga</t>
  </si>
  <si>
    <t xml:space="preserve">   6615 Prihodi od pruženih usluga</t>
  </si>
  <si>
    <t xml:space="preserve"> 67 Prihodi iz nadležnog proračuna i od HZZO-a temeljem ugovornih obveza</t>
  </si>
  <si>
    <t xml:space="preserve">  671 Prihodi iz nadležnog proračuna za financiranje redovne djelatnosti prorač. kor.</t>
  </si>
  <si>
    <t xml:space="preserve">   6711 Prihodi iz nadležnog proračuna za financiranje rashoda poslovanja</t>
  </si>
  <si>
    <t xml:space="preserve">   6712 Prihodi iz nadležnog proračuna za fin. rashoda za nabavu nefinac. imovine</t>
  </si>
  <si>
    <t>SVEUKUPNO:</t>
  </si>
  <si>
    <t>RASHODI</t>
  </si>
  <si>
    <t xml:space="preserve"> 31 Rashodi za zaposlene</t>
  </si>
  <si>
    <t xml:space="preserve">  311 Plaće (Bruto)</t>
  </si>
  <si>
    <t xml:space="preserve">   3111 Plaće za redovan rad</t>
  </si>
  <si>
    <t xml:space="preserve">  312 Ostali rashodi za zaposlene</t>
  </si>
  <si>
    <t xml:space="preserve">   3121 Ostali rashodi za zaposlene</t>
  </si>
  <si>
    <t xml:space="preserve">  313 Doprinosi na plaće</t>
  </si>
  <si>
    <t xml:space="preserve">   3131 Doprinosi za mirovinsko osiguranje za staž s povećanim trajanjem</t>
  </si>
  <si>
    <t xml:space="preserve">   3132 Doprinosi za obvezno zdravstveno osiguranje</t>
  </si>
  <si>
    <t xml:space="preserve"> 32 Materijalni rashodi</t>
  </si>
  <si>
    <t xml:space="preserve">  321 Naknade troškova zaposlenima</t>
  </si>
  <si>
    <t xml:space="preserve">   3211 Službena putovanja</t>
  </si>
  <si>
    <t xml:space="preserve">   3212 Naknade za prijevoz, za rad na terenu i odvojeni život</t>
  </si>
  <si>
    <t xml:space="preserve">   3213 Stručno usavršavanje zaposlenika</t>
  </si>
  <si>
    <t xml:space="preserve">  322 Rashodi za materijal i energiju</t>
  </si>
  <si>
    <t xml:space="preserve">   3221 Uredski materijal i ostali materijalni rashodi</t>
  </si>
  <si>
    <t xml:space="preserve">   3223 Energija</t>
  </si>
  <si>
    <t xml:space="preserve">   3224 Materijal i dijelovi za tekuće i investicijsko održavanje</t>
  </si>
  <si>
    <t xml:space="preserve">   3225 Sitni inventar i autogume</t>
  </si>
  <si>
    <t xml:space="preserve">   3227 Službena, radna i zaštitna odjeća i obuća</t>
  </si>
  <si>
    <t xml:space="preserve">  323 Rashodi za usluge</t>
  </si>
  <si>
    <t xml:space="preserve">   3231 Usluge telefona, interneta, pošte i prijevoza</t>
  </si>
  <si>
    <t xml:space="preserve">   3232 Usluge tekućeg i investicijskog održavanja</t>
  </si>
  <si>
    <t xml:space="preserve">   3233 Usluge promidžbe i informiranja</t>
  </si>
  <si>
    <t xml:space="preserve">   3234 Komunalne usluge</t>
  </si>
  <si>
    <t xml:space="preserve">   3235 Zakupnine i najamnine</t>
  </si>
  <si>
    <t xml:space="preserve">   3236 Zdravstvene i veterinarske usluge</t>
  </si>
  <si>
    <t xml:space="preserve">   3237 Intelektualne i osobne usluge</t>
  </si>
  <si>
    <t xml:space="preserve">   3238 Računalne usluge</t>
  </si>
  <si>
    <t xml:space="preserve">   3239 Ostale usluge</t>
  </si>
  <si>
    <t xml:space="preserve">  329 Ostali nespomenuti rashodi poslovanja</t>
  </si>
  <si>
    <t xml:space="preserve">   3292 Premije osiguranja</t>
  </si>
  <si>
    <t xml:space="preserve">   3293 Reprezentacija</t>
  </si>
  <si>
    <t xml:space="preserve">   3294 Članarine i norme</t>
  </si>
  <si>
    <t xml:space="preserve">   3295 Pristojbe i naknade</t>
  </si>
  <si>
    <t xml:space="preserve">   3299 Ostali nespomenuti rashodi poslovanja</t>
  </si>
  <si>
    <t xml:space="preserve"> 34 Financijski rashodi</t>
  </si>
  <si>
    <t xml:space="preserve">  343 Ostali financijski rashodi</t>
  </si>
  <si>
    <t xml:space="preserve">   3431 Bankarske usluge i usluge platnog prometa</t>
  </si>
  <si>
    <t xml:space="preserve">   3433 Zatezne kamate</t>
  </si>
  <si>
    <t xml:space="preserve"> 42 Rashodi za nabavu proizvedene dugotrajne imovine</t>
  </si>
  <si>
    <t xml:space="preserve">  422 Postrojenja i oprema</t>
  </si>
  <si>
    <t xml:space="preserve">   4221 Uredska oprema i namještaj</t>
  </si>
  <si>
    <t xml:space="preserve"> 43 Rashodi za nabavu plemenitih metala i ostalih pohranjenih vrijednosti</t>
  </si>
  <si>
    <t xml:space="preserve">  431 Plemeniti metali i ostale pohranjene vrijednosti</t>
  </si>
  <si>
    <t xml:space="preserve">   4312 Pohranjene knjige, umjetnička djela i slične vrijednosti</t>
  </si>
  <si>
    <t>IZVJEŠTAJ O PRIHODIMA I RASHODIMA PREMA IZVORIMA FINANCIRANJA</t>
  </si>
  <si>
    <t>1 OPĆI PRIHODI I PRIMICI</t>
  </si>
  <si>
    <t xml:space="preserve"> 11 Iz proračuna</t>
  </si>
  <si>
    <t>3 VLASTITI PRIHODI</t>
  </si>
  <si>
    <t xml:space="preserve"> 31 Vlastiti prihodi</t>
  </si>
  <si>
    <t>4 PRIHODI ZA POSEBNE NAMJENE</t>
  </si>
  <si>
    <t xml:space="preserve"> 43 Ostali prihodi</t>
  </si>
  <si>
    <t>5 POMOĆI</t>
  </si>
  <si>
    <t xml:space="preserve"> 52 Pomoći grad. i župan</t>
  </si>
  <si>
    <t>IZVJEŠTAJ O RASHODIMA PREMA FUNKCIJSKOJ KLASIFIKACIJI</t>
  </si>
  <si>
    <t>08 Rekreacija, kultura i religija</t>
  </si>
  <si>
    <t xml:space="preserve"> 0820 FUNK.PODRUČJE</t>
  </si>
  <si>
    <t xml:space="preserve"> RAČUN FINANCIRANJA</t>
  </si>
  <si>
    <t>IZVJEŠTAJ RAČUNA FINANCIRANJA PREMA EKONOMSKOJ KLASIFIKACIJI</t>
  </si>
  <si>
    <t>PRIMICI</t>
  </si>
  <si>
    <t>IZDACI</t>
  </si>
  <si>
    <t>IZVJEŠTAJ RAČUNA FINANCIRANJA PREMA IZVORIMA FINANCIRANJA</t>
  </si>
  <si>
    <t>II. POSEBNI DIO</t>
  </si>
  <si>
    <t>IZVJEŠTAJ PO ORGANIZACIJSKOJ KLASIFIKACIJI</t>
  </si>
  <si>
    <t>RASHODI I IZDACI</t>
  </si>
  <si>
    <t>055 MINISTARSTVO KULTURE</t>
  </si>
  <si>
    <t xml:space="preserve"> 05535 ARHIVI</t>
  </si>
  <si>
    <t>IZVJEŠTAJ PO PROGRAMSKOJ KLASIFIKACIJI</t>
  </si>
  <si>
    <t xml:space="preserve">            Rekapitulacija izvora financiranja</t>
  </si>
  <si>
    <t xml:space="preserve">            11 Iz proračuna</t>
  </si>
  <si>
    <t xml:space="preserve">1,574,414.00 </t>
  </si>
  <si>
    <t xml:space="preserve">            31 Vlastiti prihodi</t>
  </si>
  <si>
    <t xml:space="preserve">56,011.00 </t>
  </si>
  <si>
    <t xml:space="preserve">            43 Ostali prihodi</t>
  </si>
  <si>
    <t xml:space="preserve">0.00 </t>
  </si>
  <si>
    <t xml:space="preserve">            52 Pomoći grad. i župan</t>
  </si>
  <si>
    <t xml:space="preserve">  3902 ARHIVSKA DJELATNOST</t>
  </si>
  <si>
    <t xml:space="preserve">   A565028 ARHIVI PROGRAMI ARHIVSKE DJELATNOSTI</t>
  </si>
  <si>
    <t xml:space="preserve">    11 Iz proračuna</t>
  </si>
  <si>
    <t xml:space="preserve">     32 Materijalni rashodi</t>
  </si>
  <si>
    <t xml:space="preserve">      3232 Usluge tekućeg i investicijskog održavanja</t>
  </si>
  <si>
    <t xml:space="preserve">      3239 Ostale usluge</t>
  </si>
  <si>
    <t xml:space="preserve">     42 Rashodi za nabavu proizvedene dugotrajne imovine</t>
  </si>
  <si>
    <t xml:space="preserve">      4221 Uredska oprema i namještaj</t>
  </si>
  <si>
    <t xml:space="preserve">   A783000 ARHIVI ADMINISTRACIJA I UPRAVLJANJE**</t>
  </si>
  <si>
    <t xml:space="preserve">     31 Rashodi za zaposlene</t>
  </si>
  <si>
    <t xml:space="preserve">      3111 Plaće za redovan rad</t>
  </si>
  <si>
    <t xml:space="preserve">      3121 Ostali rashodi za zaposlene</t>
  </si>
  <si>
    <t xml:space="preserve">      3131 Doprinosi za mirovinsko osiguranje za staž s povećanim trajanjem</t>
  </si>
  <si>
    <t xml:space="preserve">      3132 Doprinosi za obvezno zdravstveno osiguranje</t>
  </si>
  <si>
    <t xml:space="preserve">      3211 Službena putovanja</t>
  </si>
  <si>
    <t xml:space="preserve">      3212 Naknade za prijevoz, za rad na terenu i odvojeni život</t>
  </si>
  <si>
    <t xml:space="preserve">      3213 Stručno usavršavanje zaposlenika</t>
  </si>
  <si>
    <t xml:space="preserve">      3221 Uredski materijal i ostali materijalni rashodi</t>
  </si>
  <si>
    <t xml:space="preserve">      3223 Energija</t>
  </si>
  <si>
    <t xml:space="preserve">      3224 Materijal i dijelovi za tekuće i investicijsko održavanje</t>
  </si>
  <si>
    <t xml:space="preserve">      3225 Sitni inventar i autogume</t>
  </si>
  <si>
    <t xml:space="preserve">      3227 Službena, radna i zaštitna odjeća i obuća</t>
  </si>
  <si>
    <t xml:space="preserve">      3231 Usluge telefona, interneta, pošte i prijevoza</t>
  </si>
  <si>
    <t xml:space="preserve">      3233 Usluge promidžbe i informiranja</t>
  </si>
  <si>
    <t xml:space="preserve">      3234 Komunalne usluge</t>
  </si>
  <si>
    <t xml:space="preserve">      3235 Zakupnine i najamnine</t>
  </si>
  <si>
    <t xml:space="preserve">      3236 Zdravstvene i veterinarske usluge</t>
  </si>
  <si>
    <t xml:space="preserve">      3237 Intelektualne i osobne usluge</t>
  </si>
  <si>
    <t xml:space="preserve">      3238 Računalne usluge</t>
  </si>
  <si>
    <t xml:space="preserve">      3292 Premije osiguranja</t>
  </si>
  <si>
    <t xml:space="preserve">      3294 Članarine i norme</t>
  </si>
  <si>
    <t xml:space="preserve">      3295 Pristojbe i naknade</t>
  </si>
  <si>
    <t xml:space="preserve">      3299 Ostali nespomenuti rashodi poslovanja</t>
  </si>
  <si>
    <t xml:space="preserve">     34 Financijski rashodi</t>
  </si>
  <si>
    <t xml:space="preserve">      3431 Bankarske usluge i usluge platnog prometa</t>
  </si>
  <si>
    <t xml:space="preserve">      3433 Zatezne kamate</t>
  </si>
  <si>
    <t xml:space="preserve">   A783001 ARHIVI ADMINISTRACIJA I UPRAVLJANJE  - OSTALI IZVO</t>
  </si>
  <si>
    <t xml:space="preserve">    31 Vlastiti prihodi</t>
  </si>
  <si>
    <t xml:space="preserve">      3293 Reprezentacija</t>
  </si>
  <si>
    <t xml:space="preserve">     43 Rashodi za nabavu plemenitih metala i ostalih pohranjenih vrijednosti</t>
  </si>
  <si>
    <t xml:space="preserve">      4312 Pohranjene knjige, umjetnička djela i slične vrijednosti</t>
  </si>
  <si>
    <t xml:space="preserve">    43 Ostali prihodi</t>
  </si>
  <si>
    <t xml:space="preserve">    52 Pomoći grad. i župan</t>
  </si>
  <si>
    <t>65 Ostali nespomenuti prihodi</t>
  </si>
  <si>
    <t>882.676,88</t>
  </si>
  <si>
    <t>51.790,06</t>
  </si>
  <si>
    <t>6.680,00</t>
  </si>
  <si>
    <t>10.460,46</t>
  </si>
  <si>
    <t>3239 Ostali nespomenuti rashodi</t>
  </si>
  <si>
    <t xml:space="preserve">3234 Naknade ostalih troškova </t>
  </si>
  <si>
    <t>3114 Plaće za posebne uvjete 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</si>
</sst>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6795556505021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3" tint="0.79995117038483843"/>
        <bgColor auto="1"/>
      </patternFill>
    </fill>
    <fill>
      <patternFill patternType="solid">
        <fgColor theme="5" tint="0.79995117038483843"/>
        <bgColor auto="1"/>
      </patternFill>
    </fill>
    <fill>
      <patternFill patternType="solid">
        <fgColor theme="6" tint="0.79995117038483843"/>
        <bgColor auto="1"/>
      </patternFill>
    </fill>
    <fill>
      <patternFill patternType="solid">
        <fgColor theme="7" tint="0.79995117038483843"/>
        <bgColor auto="1"/>
      </patternFill>
    </fill>
    <fill>
      <patternFill patternType="solid">
        <fgColor theme="8" tint="0.79995117038483843"/>
        <bgColor auto="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9" fontId="9" fillId="2" borderId="1" xfId="0" applyNumberFormat="1" applyFont="1" applyFill="1" applyBorder="1" applyAlignment="1">
      <alignment horizontal="center" wrapText="1"/>
    </xf>
    <xf numFmtId="0" fontId="1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" fontId="11" fillId="0" borderId="1" xfId="0" applyNumberFormat="1" applyFont="1" applyBorder="1" applyAlignment="1">
      <alignment horizontal="right" vertical="center"/>
    </xf>
    <xf numFmtId="10" fontId="11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5" fillId="2" borderId="1" xfId="0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horizontal="right" vertical="center"/>
    </xf>
    <xf numFmtId="10" fontId="5" fillId="2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horizontal="right" vertical="center"/>
    </xf>
    <xf numFmtId="10" fontId="1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quotePrefix="1" applyFont="1"/>
    <xf numFmtId="0" fontId="13" fillId="3" borderId="2" xfId="0" applyFont="1" applyFill="1" applyBorder="1" applyAlignment="1">
      <alignment horizontal="left" vertical="center"/>
    </xf>
    <xf numFmtId="164" fontId="13" fillId="3" borderId="2" xfId="0" applyNumberFormat="1" applyFont="1" applyFill="1" applyBorder="1" applyAlignment="1">
      <alignment horizontal="right" vertical="center"/>
    </xf>
    <xf numFmtId="10" fontId="13" fillId="3" borderId="2" xfId="0" applyNumberFormat="1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left" vertical="center"/>
    </xf>
    <xf numFmtId="164" fontId="14" fillId="4" borderId="3" xfId="0" applyNumberFormat="1" applyFont="1" applyFill="1" applyBorder="1" applyAlignment="1">
      <alignment horizontal="right" vertical="center"/>
    </xf>
    <xf numFmtId="10" fontId="14" fillId="4" borderId="3" xfId="0" applyNumberFormat="1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left" vertical="center"/>
    </xf>
    <xf numFmtId="164" fontId="9" fillId="5" borderId="3" xfId="0" applyNumberFormat="1" applyFont="1" applyFill="1" applyBorder="1" applyAlignment="1">
      <alignment horizontal="right" vertical="center"/>
    </xf>
    <xf numFmtId="10" fontId="9" fillId="5" borderId="3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164" fontId="11" fillId="0" borderId="3" xfId="0" applyNumberFormat="1" applyFont="1" applyBorder="1" applyAlignment="1">
      <alignment horizontal="right" vertical="center"/>
    </xf>
    <xf numFmtId="10" fontId="11" fillId="0" borderId="3" xfId="0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vertical="center"/>
    </xf>
    <xf numFmtId="10" fontId="5" fillId="2" borderId="4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  <xf numFmtId="0" fontId="15" fillId="0" borderId="5" xfId="0" applyFont="1" applyBorder="1" applyAlignment="1">
      <alignment vertical="center"/>
    </xf>
    <xf numFmtId="164" fontId="15" fillId="0" borderId="6" xfId="0" applyNumberFormat="1" applyFont="1" applyBorder="1" applyAlignment="1">
      <alignment vertical="center"/>
    </xf>
    <xf numFmtId="0" fontId="15" fillId="0" borderId="7" xfId="0" applyFont="1" applyBorder="1" applyAlignment="1">
      <alignment horizontal="left" vertical="center"/>
    </xf>
    <xf numFmtId="0" fontId="15" fillId="0" borderId="0" xfId="0" applyFont="1" applyAlignment="1">
      <alignment horizontal="right" vertical="center"/>
    </xf>
    <xf numFmtId="49" fontId="15" fillId="0" borderId="0" xfId="0" applyNumberFormat="1" applyFont="1" applyAlignment="1">
      <alignment horizontal="right" vertical="center"/>
    </xf>
    <xf numFmtId="10" fontId="15" fillId="0" borderId="0" xfId="0" applyNumberFormat="1" applyFont="1" applyAlignment="1">
      <alignment horizontal="center" vertical="center"/>
    </xf>
    <xf numFmtId="0" fontId="8" fillId="6" borderId="3" xfId="0" applyFont="1" applyFill="1" applyBorder="1" applyAlignment="1">
      <alignment horizontal="left" vertical="center"/>
    </xf>
    <xf numFmtId="164" fontId="8" fillId="6" borderId="3" xfId="0" applyNumberFormat="1" applyFont="1" applyFill="1" applyBorder="1" applyAlignment="1">
      <alignment horizontal="right" vertical="center"/>
    </xf>
    <xf numFmtId="10" fontId="8" fillId="6" borderId="3" xfId="0" applyNumberFormat="1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left" vertical="center"/>
    </xf>
    <xf numFmtId="164" fontId="16" fillId="7" borderId="3" xfId="0" applyNumberFormat="1" applyFont="1" applyFill="1" applyBorder="1" applyAlignment="1">
      <alignment horizontal="right" vertical="center"/>
    </xf>
    <xf numFmtId="10" fontId="16" fillId="7" borderId="3" xfId="0" applyNumberFormat="1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left" vertical="center"/>
    </xf>
    <xf numFmtId="164" fontId="11" fillId="8" borderId="3" xfId="0" applyNumberFormat="1" applyFont="1" applyFill="1" applyBorder="1" applyAlignment="1">
      <alignment horizontal="right" vertical="center"/>
    </xf>
    <xf numFmtId="10" fontId="11" fillId="8" borderId="3" xfId="0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164" fontId="11" fillId="0" borderId="7" xfId="0" applyNumberFormat="1" applyFont="1" applyBorder="1" applyAlignment="1">
      <alignment horizontal="right" vertical="center"/>
    </xf>
    <xf numFmtId="10" fontId="11" fillId="0" borderId="7" xfId="0" applyNumberFormat="1" applyFont="1" applyBorder="1" applyAlignment="1">
      <alignment horizontal="center" vertical="center"/>
    </xf>
    <xf numFmtId="4" fontId="15" fillId="0" borderId="0" xfId="0" applyNumberFormat="1" applyFont="1" applyAlignment="1">
      <alignment horizontal="right" vertical="center"/>
    </xf>
    <xf numFmtId="0" fontId="11" fillId="0" borderId="3" xfId="0" applyFont="1" applyBorder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Elizabeta" id="{EB079387-A353-4FDD-8076-78B10AB18908}" userId="Elizabeta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7" dT="2025-08-08T10:48:49.38" personId="{EB079387-A353-4FDD-8076-78B10AB18908}" id="{CB18E38A-C5AD-4F87-BCE9-4559B64C96F7}">
    <text xml:space="preserve"> 8000,00 ( jamstva ) + 7.028,60 ( Europeana projekt)                   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"/>
  <sheetViews>
    <sheetView zoomScaleNormal="100" workbookViewId="0">
      <pane ySplit="7" topLeftCell="A20" activePane="bottomLeft" state="frozen"/>
      <selection pane="bottomLeft" activeCell="B10" sqref="B10"/>
    </sheetView>
  </sheetViews>
  <sheetFormatPr defaultColWidth="9.109375" defaultRowHeight="14.4" x14ac:dyDescent="0.3"/>
  <cols>
    <col min="1" max="1" width="74" style="1" customWidth="1"/>
    <col min="2" max="4" width="19.6640625" style="1" customWidth="1"/>
    <col min="5" max="6" width="15" style="1" customWidth="1"/>
  </cols>
  <sheetData>
    <row r="1" spans="1:6" s="2" customFormat="1" ht="30" customHeight="1" x14ac:dyDescent="0.25">
      <c r="A1" s="3" t="s">
        <v>0</v>
      </c>
      <c r="B1" s="4"/>
      <c r="C1" s="4"/>
      <c r="D1" s="4"/>
      <c r="E1" s="4"/>
      <c r="F1" s="4"/>
    </row>
    <row r="2" spans="1:6" s="5" customFormat="1" ht="30" customHeight="1" x14ac:dyDescent="0.3">
      <c r="A2" s="61" t="s">
        <v>1</v>
      </c>
      <c r="B2" s="61"/>
      <c r="C2" s="61"/>
      <c r="D2" s="61"/>
      <c r="E2" s="61"/>
      <c r="F2" s="61"/>
    </row>
    <row r="3" spans="1:6" s="5" customFormat="1" ht="30" customHeight="1" x14ac:dyDescent="0.3">
      <c r="A3" s="62" t="s">
        <v>2</v>
      </c>
      <c r="B3" s="62"/>
      <c r="C3" s="62"/>
      <c r="D3" s="62"/>
      <c r="E3" s="62"/>
      <c r="F3" s="62"/>
    </row>
    <row r="4" spans="1:6" s="6" customFormat="1" ht="24.9" customHeight="1" x14ac:dyDescent="0.35">
      <c r="A4" s="62" t="s">
        <v>3</v>
      </c>
      <c r="B4" s="62"/>
      <c r="C4" s="62"/>
      <c r="D4" s="62"/>
      <c r="E4" s="62"/>
      <c r="F4" s="62"/>
    </row>
    <row r="5" spans="1:6" s="7" customFormat="1" ht="24.9" customHeight="1" x14ac:dyDescent="0.3">
      <c r="A5" s="8" t="s">
        <v>4</v>
      </c>
      <c r="B5" s="9"/>
      <c r="C5" s="9"/>
      <c r="D5" s="9"/>
      <c r="E5" s="9"/>
      <c r="F5" s="9"/>
    </row>
    <row r="6" spans="1:6" ht="57.6" customHeight="1" x14ac:dyDescent="0.3">
      <c r="A6" s="10" t="s">
        <v>5</v>
      </c>
      <c r="B6" s="10" t="s">
        <v>6</v>
      </c>
      <c r="C6" s="10" t="s">
        <v>7</v>
      </c>
      <c r="D6" s="10" t="s">
        <v>8</v>
      </c>
      <c r="E6" s="10" t="s">
        <v>9</v>
      </c>
      <c r="F6" s="10" t="s">
        <v>10</v>
      </c>
    </row>
    <row r="7" spans="1:6" s="11" customFormat="1" ht="15.9" customHeight="1" x14ac:dyDescent="0.3">
      <c r="A7" s="12" t="s">
        <v>11</v>
      </c>
      <c r="B7" s="12">
        <f>COLUMN()</f>
        <v>2</v>
      </c>
      <c r="C7" s="12">
        <f>COLUMN()</f>
        <v>3</v>
      </c>
      <c r="D7" s="12">
        <f>COLUMN()</f>
        <v>4</v>
      </c>
      <c r="E7" s="12" t="str">
        <f>_xlfn.CONCAT(TEXT(COLUMN(),"@")," (",TEXT(D7,"@")," / ",TEXT(B7,"@"),")")</f>
        <v>5 (4 / 2)</v>
      </c>
      <c r="F7" s="12" t="str">
        <f>_xlfn.CONCAT(TEXT(COLUMN(),"@")," (",TEXT(D7,"@")," / ",TEXT(C7,"@"),")")</f>
        <v>6 (4 / 3)</v>
      </c>
    </row>
    <row r="8" spans="1:6" s="11" customFormat="1" ht="24.9" customHeight="1" x14ac:dyDescent="0.3">
      <c r="A8" s="13" t="s">
        <v>12</v>
      </c>
      <c r="B8" s="14">
        <v>1690486.04</v>
      </c>
      <c r="C8" s="14">
        <v>1630425</v>
      </c>
      <c r="D8" s="14">
        <v>890095.85</v>
      </c>
      <c r="E8" s="15">
        <f t="shared" ref="E8:E14" si="0">IF(B8&lt;&gt;0,D8/B8,"-")</f>
        <v>0.52653250540891772</v>
      </c>
      <c r="F8" s="15">
        <f>IF(C8&lt;&gt;0,D8/C8,"-")</f>
        <v>0.54592873023904809</v>
      </c>
    </row>
    <row r="9" spans="1:6" s="11" customFormat="1" ht="24.9" customHeight="1" x14ac:dyDescent="0.3">
      <c r="A9" s="13" t="s">
        <v>13</v>
      </c>
      <c r="B9" s="14">
        <v>9857.19</v>
      </c>
      <c r="C9" s="14">
        <v>0</v>
      </c>
      <c r="D9" s="14">
        <v>0</v>
      </c>
      <c r="E9" s="15">
        <f t="shared" si="0"/>
        <v>0</v>
      </c>
      <c r="F9" s="15" t="str">
        <f>IF(C9&lt;&gt;0,D9/C9,"-")</f>
        <v>-</v>
      </c>
    </row>
    <row r="10" spans="1:6" s="16" customFormat="1" ht="30" customHeight="1" x14ac:dyDescent="0.3">
      <c r="A10" s="17" t="s">
        <v>14</v>
      </c>
      <c r="B10" s="18">
        <f>B8+B9</f>
        <v>1700343.23</v>
      </c>
      <c r="C10" s="18">
        <f>C8+C9</f>
        <v>1630425</v>
      </c>
      <c r="D10" s="18">
        <f>D8+D9</f>
        <v>890095.85</v>
      </c>
      <c r="E10" s="19">
        <f t="shared" si="0"/>
        <v>0.52348010348475349</v>
      </c>
      <c r="F10" s="19" t="str">
        <f>IF(C9&lt;&gt;0,D9/C9,"-")</f>
        <v>-</v>
      </c>
    </row>
    <row r="11" spans="1:6" s="11" customFormat="1" ht="24.9" customHeight="1" x14ac:dyDescent="0.3">
      <c r="A11" s="13" t="s">
        <v>15</v>
      </c>
      <c r="B11" s="14">
        <v>1698705.65</v>
      </c>
      <c r="C11" s="14">
        <v>1606001</v>
      </c>
      <c r="D11" s="14">
        <v>896362</v>
      </c>
      <c r="E11" s="15">
        <f t="shared" si="0"/>
        <v>0.5276735260167057</v>
      </c>
      <c r="F11" s="15">
        <f>IF(C11&lt;&gt;0,D11/C11,"-")</f>
        <v>0.55813290278150507</v>
      </c>
    </row>
    <row r="12" spans="1:6" s="11" customFormat="1" ht="24.9" customHeight="1" x14ac:dyDescent="0.3">
      <c r="A12" s="13" t="s">
        <v>16</v>
      </c>
      <c r="B12" s="14">
        <v>38740.43</v>
      </c>
      <c r="C12" s="14">
        <v>19524</v>
      </c>
      <c r="D12" s="14">
        <v>9522.2000000000007</v>
      </c>
      <c r="E12" s="15">
        <f t="shared" si="0"/>
        <v>0.24579489695906837</v>
      </c>
      <c r="F12" s="15">
        <f>IF(C12&lt;&gt;0,D12/C12,"-")</f>
        <v>0.48771768080311417</v>
      </c>
    </row>
    <row r="13" spans="1:6" ht="30" customHeight="1" x14ac:dyDescent="0.3">
      <c r="A13" s="17" t="s">
        <v>17</v>
      </c>
      <c r="B13" s="18">
        <f>B11+B12</f>
        <v>1737446.0799999998</v>
      </c>
      <c r="C13" s="18">
        <f>C11+C12</f>
        <v>1625525</v>
      </c>
      <c r="D13" s="18">
        <f>D11+D12</f>
        <v>905884.2</v>
      </c>
      <c r="E13" s="19">
        <f t="shared" si="0"/>
        <v>0.52138838173326219</v>
      </c>
      <c r="F13" s="19">
        <f>IF(C13&lt;&gt;0,D13/C13,"-")</f>
        <v>0.55728715338121526</v>
      </c>
    </row>
    <row r="14" spans="1:6" ht="30" customHeight="1" x14ac:dyDescent="0.3">
      <c r="A14" s="17" t="s">
        <v>18</v>
      </c>
      <c r="B14" s="18">
        <f>B8+B9-B11-B12</f>
        <v>-37102.849999999926</v>
      </c>
      <c r="C14" s="18">
        <f>C8+C9-C11-C12</f>
        <v>4900</v>
      </c>
      <c r="D14" s="18">
        <f>D8+D9-D11-D12</f>
        <v>-15788.350000000024</v>
      </c>
      <c r="E14" s="19">
        <f t="shared" si="0"/>
        <v>0.42552930570023745</v>
      </c>
      <c r="F14" s="19">
        <f>IF(C14&lt;&gt;0,D14/C14,"-")</f>
        <v>-3.2221122448979642</v>
      </c>
    </row>
    <row r="15" spans="1:6" x14ac:dyDescent="0.3">
      <c r="A15" s="20"/>
      <c r="B15" s="21"/>
      <c r="C15" s="21"/>
      <c r="D15" s="21"/>
      <c r="E15" s="22"/>
      <c r="F15" s="22"/>
    </row>
    <row r="16" spans="1:6" x14ac:dyDescent="0.3">
      <c r="A16" s="20"/>
      <c r="B16" s="21"/>
      <c r="C16" s="21"/>
      <c r="D16" s="21"/>
      <c r="E16" s="22"/>
      <c r="F16" s="22"/>
    </row>
    <row r="17" spans="1:6" s="7" customFormat="1" ht="21.75" customHeight="1" x14ac:dyDescent="0.3">
      <c r="A17" s="23" t="s">
        <v>19</v>
      </c>
      <c r="B17" s="9"/>
      <c r="C17" s="9"/>
      <c r="D17" s="9"/>
      <c r="E17" s="9"/>
      <c r="F17" s="9"/>
    </row>
    <row r="18" spans="1:6" ht="57.6" customHeight="1" x14ac:dyDescent="0.3">
      <c r="A18" s="10" t="s">
        <v>5</v>
      </c>
      <c r="B18" s="10" t="str">
        <f>B6</f>
        <v>Ostvarenje /
Izvršenje
01.-06.2024.</v>
      </c>
      <c r="C18" s="10" t="str">
        <f>C6</f>
        <v>Izvorni plan
2025.</v>
      </c>
      <c r="D18" s="10" t="str">
        <f>D6</f>
        <v>Ostvarenje /
Izvršenje
01.-06.2025.</v>
      </c>
      <c r="E18" s="10" t="str">
        <f>E6</f>
        <v>Indeks
izvršenja
01.-06.2024.</v>
      </c>
      <c r="F18" s="10" t="str">
        <f>F6</f>
        <v>Indeks
izvršenja
01.-06.2025.</v>
      </c>
    </row>
    <row r="19" spans="1:6" s="11" customFormat="1" ht="15.9" customHeight="1" x14ac:dyDescent="0.3">
      <c r="A19" s="12" t="s">
        <v>11</v>
      </c>
      <c r="B19" s="12">
        <f>COLUMN()</f>
        <v>2</v>
      </c>
      <c r="C19" s="12">
        <f>COLUMN()</f>
        <v>3</v>
      </c>
      <c r="D19" s="12">
        <f>COLUMN()</f>
        <v>4</v>
      </c>
      <c r="E19" s="12" t="str">
        <f>_xlfn.CONCAT(TEXT(COLUMN(),"@")," (",TEXT(D19,"@")," / ",TEXT(B19,"@"),")")</f>
        <v>5 (4 / 2)</v>
      </c>
      <c r="F19" s="12" t="str">
        <f>_xlfn.CONCAT(TEXT(COLUMN(),"@")," (",TEXT(D19,"@")," / ",TEXT(C19,"@"),")")</f>
        <v>6 (4 / 3)</v>
      </c>
    </row>
    <row r="20" spans="1:6" s="11" customFormat="1" ht="24.9" customHeight="1" x14ac:dyDescent="0.3">
      <c r="A20" s="13" t="s">
        <v>20</v>
      </c>
      <c r="B20" s="14">
        <v>0</v>
      </c>
      <c r="C20" s="14">
        <v>0</v>
      </c>
      <c r="D20" s="14">
        <v>0</v>
      </c>
      <c r="E20" s="15" t="str">
        <f t="shared" ref="E20:E26" si="1">IF(B20&lt;&gt;0,D20/B20,"-")</f>
        <v>-</v>
      </c>
      <c r="F20" s="15" t="str">
        <f t="shared" ref="F20:F26" si="2">IF(C20&lt;&gt;0,D20/C20,"-")</f>
        <v>-</v>
      </c>
    </row>
    <row r="21" spans="1:6" s="11" customFormat="1" ht="24.9" customHeight="1" x14ac:dyDescent="0.3">
      <c r="A21" s="13" t="s">
        <v>21</v>
      </c>
      <c r="B21" s="14">
        <v>0</v>
      </c>
      <c r="C21" s="14">
        <v>0</v>
      </c>
      <c r="D21" s="14">
        <v>0</v>
      </c>
      <c r="E21" s="15" t="str">
        <f t="shared" si="1"/>
        <v>-</v>
      </c>
      <c r="F21" s="15" t="str">
        <f t="shared" si="2"/>
        <v>-</v>
      </c>
    </row>
    <row r="22" spans="1:6" s="11" customFormat="1" ht="30" customHeight="1" x14ac:dyDescent="0.3">
      <c r="A22" s="17" t="s">
        <v>22</v>
      </c>
      <c r="B22" s="18">
        <f>B20-B21</f>
        <v>0</v>
      </c>
      <c r="C22" s="18">
        <f>C20-C21</f>
        <v>0</v>
      </c>
      <c r="D22" s="18">
        <f>D20-D21</f>
        <v>0</v>
      </c>
      <c r="E22" s="19" t="str">
        <f t="shared" si="1"/>
        <v>-</v>
      </c>
      <c r="F22" s="19" t="str">
        <f t="shared" si="2"/>
        <v>-</v>
      </c>
    </row>
    <row r="23" spans="1:6" s="11" customFormat="1" ht="24.9" customHeight="1" x14ac:dyDescent="0.3">
      <c r="A23" s="13" t="s">
        <v>23</v>
      </c>
      <c r="B23" s="14">
        <v>0</v>
      </c>
      <c r="C23" s="14">
        <v>65207.1</v>
      </c>
      <c r="D23" s="14">
        <v>0</v>
      </c>
      <c r="E23" s="15" t="str">
        <f t="shared" si="1"/>
        <v>-</v>
      </c>
      <c r="F23" s="15">
        <f t="shared" si="2"/>
        <v>0</v>
      </c>
    </row>
    <row r="24" spans="1:6" s="11" customFormat="1" ht="24.9" customHeight="1" x14ac:dyDescent="0.3">
      <c r="A24" s="13" t="s">
        <v>24</v>
      </c>
      <c r="B24" s="14">
        <v>0</v>
      </c>
      <c r="C24" s="14">
        <v>65207.1</v>
      </c>
      <c r="D24" s="14">
        <v>0</v>
      </c>
      <c r="E24" s="15" t="str">
        <f t="shared" si="1"/>
        <v>-</v>
      </c>
      <c r="F24" s="15">
        <f t="shared" si="2"/>
        <v>0</v>
      </c>
    </row>
    <row r="25" spans="1:6" ht="30" customHeight="1" x14ac:dyDescent="0.3">
      <c r="A25" s="17" t="s">
        <v>25</v>
      </c>
      <c r="B25" s="18">
        <f>B20-B21+B23-B24</f>
        <v>0</v>
      </c>
      <c r="C25" s="18">
        <f>C20-C21+C23-C24</f>
        <v>0</v>
      </c>
      <c r="D25" s="18">
        <f>D20-D21+D23-D24</f>
        <v>0</v>
      </c>
      <c r="E25" s="19" t="str">
        <f t="shared" si="1"/>
        <v>-</v>
      </c>
      <c r="F25" s="19" t="str">
        <f t="shared" si="2"/>
        <v>-</v>
      </c>
    </row>
    <row r="26" spans="1:6" ht="30" customHeight="1" x14ac:dyDescent="0.3">
      <c r="A26" s="17" t="s">
        <v>26</v>
      </c>
      <c r="B26" s="18">
        <f>B14+B25</f>
        <v>-37102.849999999926</v>
      </c>
      <c r="C26" s="18">
        <f>C14+C25</f>
        <v>4900</v>
      </c>
      <c r="D26" s="18">
        <f>D14+D25</f>
        <v>-15788.350000000024</v>
      </c>
      <c r="E26" s="19">
        <f t="shared" si="1"/>
        <v>0.42552930570023745</v>
      </c>
      <c r="F26" s="19">
        <f t="shared" si="2"/>
        <v>-3.2221122448979642</v>
      </c>
    </row>
    <row r="27" spans="1:6" x14ac:dyDescent="0.3">
      <c r="A27" s="11"/>
      <c r="B27" s="11"/>
      <c r="C27" s="11"/>
      <c r="D27" s="11"/>
      <c r="E27" s="11"/>
      <c r="F27" s="11"/>
    </row>
    <row r="28" spans="1:6" x14ac:dyDescent="0.3">
      <c r="A28" s="11"/>
      <c r="B28" s="11"/>
      <c r="C28" s="11"/>
      <c r="D28" s="11"/>
      <c r="E28" s="11"/>
      <c r="F28" s="11"/>
    </row>
    <row r="29" spans="1:6" x14ac:dyDescent="0.3">
      <c r="C29" s="24"/>
    </row>
  </sheetData>
  <mergeCells count="3">
    <mergeCell ref="A2:F2"/>
    <mergeCell ref="A4:F4"/>
    <mergeCell ref="A3:F3"/>
  </mergeCells>
  <pageMargins left="0.39370078740157499" right="0.39370078740157499" top="0.39370078740157499" bottom="0.39370078740157499" header="0.23622047244094499" footer="0.23622047244094499"/>
  <pageSetup paperSize="9" scale="10" fitToHeight="0" orientation="portrait" r:id="rId1"/>
  <headerFooter>
    <oddFooter>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29"/>
  <sheetViews>
    <sheetView zoomScaleNormal="100" workbookViewId="0">
      <pane ySplit="6" topLeftCell="A121" activePane="bottomLeft" state="frozen"/>
      <selection pane="bottomLeft" activeCell="I121" sqref="I121"/>
    </sheetView>
  </sheetViews>
  <sheetFormatPr defaultColWidth="9.109375" defaultRowHeight="14.4" x14ac:dyDescent="0.3"/>
  <cols>
    <col min="1" max="1" width="73.6640625" style="1" customWidth="1"/>
    <col min="2" max="2" width="29.6640625" style="1" customWidth="1"/>
    <col min="3" max="4" width="19.6640625" style="1" customWidth="1"/>
    <col min="5" max="5" width="15.6640625" style="1" customWidth="1"/>
    <col min="6" max="6" width="12.6640625" style="1" customWidth="1"/>
    <col min="10" max="10" width="8.33203125" customWidth="1"/>
  </cols>
  <sheetData>
    <row r="1" spans="1:6" s="5" customFormat="1" ht="30" customHeight="1" x14ac:dyDescent="0.3">
      <c r="A1" s="62" t="s">
        <v>2</v>
      </c>
      <c r="B1" s="62"/>
      <c r="C1" s="62"/>
      <c r="D1" s="62"/>
      <c r="E1" s="62"/>
      <c r="F1" s="62"/>
    </row>
    <row r="2" spans="1:6" s="5" customFormat="1" ht="30" customHeight="1" x14ac:dyDescent="0.3">
      <c r="A2" s="62" t="s">
        <v>27</v>
      </c>
      <c r="B2" s="62"/>
      <c r="C2" s="62"/>
      <c r="D2" s="62"/>
      <c r="E2" s="62"/>
      <c r="F2" s="62"/>
    </row>
    <row r="3" spans="1:6" s="6" customFormat="1" ht="24.9" customHeight="1" x14ac:dyDescent="0.35">
      <c r="A3" s="62" t="s">
        <v>28</v>
      </c>
      <c r="B3" s="62"/>
      <c r="C3" s="62"/>
      <c r="D3" s="62"/>
      <c r="E3" s="62"/>
      <c r="F3" s="62"/>
    </row>
    <row r="4" spans="1:6" s="7" customFormat="1" ht="24.9" customHeight="1" x14ac:dyDescent="0.3">
      <c r="A4" s="8" t="s">
        <v>29</v>
      </c>
      <c r="B4" s="9"/>
      <c r="C4" s="9"/>
      <c r="D4" s="9"/>
      <c r="E4" s="9"/>
      <c r="F4" s="9"/>
    </row>
    <row r="5" spans="1:6" ht="57.6" customHeight="1" x14ac:dyDescent="0.3">
      <c r="A5" s="10" t="s">
        <v>30</v>
      </c>
      <c r="B5" s="10" t="s">
        <v>31</v>
      </c>
      <c r="C5" s="10" t="s">
        <v>7</v>
      </c>
      <c r="D5" s="10" t="s">
        <v>32</v>
      </c>
      <c r="E5" s="10" t="s">
        <v>33</v>
      </c>
      <c r="F5" s="10" t="s">
        <v>34</v>
      </c>
    </row>
    <row r="6" spans="1:6" s="11" customFormat="1" ht="15.9" customHeight="1" x14ac:dyDescent="0.3">
      <c r="A6" s="12" t="s">
        <v>11</v>
      </c>
      <c r="B6" s="12">
        <f>COLUMN()</f>
        <v>2</v>
      </c>
      <c r="C6" s="12">
        <v>3</v>
      </c>
      <c r="D6" s="12">
        <f>COLUMN()</f>
        <v>4</v>
      </c>
      <c r="E6" s="12" t="str">
        <f>_xlfn.CONCAT(TEXT(COLUMN(),"@")," (",TEXT(D6,"@")," / ",TEXT(B6,"@"),")")</f>
        <v>5 (4 / 2)</v>
      </c>
      <c r="F6" s="12" t="str">
        <f>_xlfn.CONCAT(TEXT(COLUMN(),"@")," (",TEXT(D6,"@")," / ",TEXT(C6,"@"),")")</f>
        <v>6 (4 / 3)</v>
      </c>
    </row>
    <row r="7" spans="1:6" x14ac:dyDescent="0.3">
      <c r="A7" s="25" t="s">
        <v>12</v>
      </c>
      <c r="B7" s="26">
        <f>SUBTOTAL(9,B10:B24)</f>
        <v>1700343.23</v>
      </c>
      <c r="C7" s="26">
        <v>1630425</v>
      </c>
      <c r="D7" s="26">
        <f>SUBTOTAL(9,D10:D24)</f>
        <v>890095.85</v>
      </c>
      <c r="E7" s="27">
        <f t="shared" ref="E7:E25" si="0">IF(B7&lt;&gt;0,D7/B7,"-")</f>
        <v>0.52348010348475349</v>
      </c>
      <c r="F7" s="27">
        <f t="shared" ref="F7:F25" si="1">IF(C7&lt;&gt;0,D7/C7,"-")</f>
        <v>0.54592873023904809</v>
      </c>
    </row>
    <row r="8" spans="1:6" x14ac:dyDescent="0.3">
      <c r="A8" s="28" t="s">
        <v>35</v>
      </c>
      <c r="B8" s="29">
        <f>SUBTOTAL(9,B10:B10)</f>
        <v>0</v>
      </c>
      <c r="C8" s="29">
        <v>0</v>
      </c>
      <c r="D8" s="29">
        <f>SUBTOTAL(9,D10:D10)</f>
        <v>0</v>
      </c>
      <c r="E8" s="30" t="str">
        <f t="shared" si="0"/>
        <v>-</v>
      </c>
      <c r="F8" s="30" t="str">
        <f t="shared" si="1"/>
        <v>-</v>
      </c>
    </row>
    <row r="9" spans="1:6" x14ac:dyDescent="0.3">
      <c r="A9" s="31" t="s">
        <v>36</v>
      </c>
      <c r="B9" s="32">
        <f>SUBTOTAL(9,B10:B10)</f>
        <v>0</v>
      </c>
      <c r="C9" s="32"/>
      <c r="D9" s="32">
        <f>SUBTOTAL(9,D10:D10)</f>
        <v>0</v>
      </c>
      <c r="E9" s="33" t="str">
        <f t="shared" si="0"/>
        <v>-</v>
      </c>
      <c r="F9" s="33" t="str">
        <f t="shared" si="1"/>
        <v>-</v>
      </c>
    </row>
    <row r="10" spans="1:6" x14ac:dyDescent="0.3">
      <c r="A10" s="34" t="s">
        <v>37</v>
      </c>
      <c r="B10" s="35">
        <v>0</v>
      </c>
      <c r="C10" s="35"/>
      <c r="D10" s="35">
        <v>0</v>
      </c>
      <c r="E10" s="36" t="str">
        <f t="shared" si="0"/>
        <v>-</v>
      </c>
      <c r="F10" s="36" t="str">
        <f t="shared" si="1"/>
        <v>-</v>
      </c>
    </row>
    <row r="11" spans="1:6" x14ac:dyDescent="0.3">
      <c r="A11" s="28" t="s">
        <v>38</v>
      </c>
      <c r="B11" s="29">
        <f>SUBTOTAL(9,B13:B13)</f>
        <v>975393.75</v>
      </c>
      <c r="C11" s="29">
        <v>0</v>
      </c>
      <c r="D11" s="29">
        <f>SUBTOTAL(9,D13:D13)</f>
        <v>37844.33</v>
      </c>
      <c r="E11" s="30">
        <f t="shared" si="0"/>
        <v>3.87990285974254E-2</v>
      </c>
      <c r="F11" s="30" t="str">
        <f t="shared" si="1"/>
        <v>-</v>
      </c>
    </row>
    <row r="12" spans="1:6" x14ac:dyDescent="0.3">
      <c r="A12" s="31" t="s">
        <v>39</v>
      </c>
      <c r="B12" s="32">
        <f>SUBTOTAL(9,B13:B13)</f>
        <v>975393.75</v>
      </c>
      <c r="C12" s="32"/>
      <c r="D12" s="32">
        <f>SUBTOTAL(9,D13:D13)</f>
        <v>37844.33</v>
      </c>
      <c r="E12" s="33">
        <f t="shared" si="0"/>
        <v>3.87990285974254E-2</v>
      </c>
      <c r="F12" s="33" t="str">
        <f t="shared" si="1"/>
        <v>-</v>
      </c>
    </row>
    <row r="13" spans="1:6" x14ac:dyDescent="0.3">
      <c r="A13" s="34" t="s">
        <v>40</v>
      </c>
      <c r="B13" s="35">
        <v>975393.75</v>
      </c>
      <c r="C13" s="35">
        <v>0</v>
      </c>
      <c r="D13" s="35">
        <v>37844.33</v>
      </c>
      <c r="E13" s="36">
        <f t="shared" si="0"/>
        <v>3.87990285974254E-2</v>
      </c>
      <c r="F13" s="36" t="str">
        <f t="shared" si="1"/>
        <v>-</v>
      </c>
    </row>
    <row r="14" spans="1:6" x14ac:dyDescent="0.3">
      <c r="A14" s="28" t="s">
        <v>41</v>
      </c>
      <c r="B14" s="29">
        <f>SUBTOTAL(9,B16:B16)</f>
        <v>9.0299999999999994</v>
      </c>
      <c r="C14" s="29">
        <v>11</v>
      </c>
      <c r="D14" s="29">
        <f>SUBTOTAL(9,D16:D16)</f>
        <v>10.67</v>
      </c>
      <c r="E14" s="30">
        <f t="shared" si="0"/>
        <v>1.1816168327796235</v>
      </c>
      <c r="F14" s="30">
        <f t="shared" si="1"/>
        <v>0.97</v>
      </c>
    </row>
    <row r="15" spans="1:6" x14ac:dyDescent="0.3">
      <c r="A15" s="31" t="s">
        <v>42</v>
      </c>
      <c r="B15" s="32">
        <f>SUBTOTAL(9,B16:B16)</f>
        <v>9.0299999999999994</v>
      </c>
      <c r="C15" s="32"/>
      <c r="D15" s="32">
        <f>SUBTOTAL(9,D16:D16)</f>
        <v>10.67</v>
      </c>
      <c r="E15" s="33">
        <f>IF(B15&lt;&gt;0,D15/B15,"-")</f>
        <v>1.1816168327796235</v>
      </c>
      <c r="F15" s="33" t="str">
        <f>IF(C15&lt;&gt;0,D15/C15,"-")</f>
        <v>-</v>
      </c>
    </row>
    <row r="16" spans="1:6" x14ac:dyDescent="0.3">
      <c r="A16" s="34" t="s">
        <v>43</v>
      </c>
      <c r="B16" s="35">
        <v>9.0299999999999994</v>
      </c>
      <c r="C16" s="35">
        <v>11</v>
      </c>
      <c r="D16" s="35">
        <v>10.67</v>
      </c>
      <c r="E16" s="36">
        <f t="shared" si="0"/>
        <v>1.1816168327796235</v>
      </c>
      <c r="F16" s="36">
        <f t="shared" si="1"/>
        <v>0.97</v>
      </c>
    </row>
    <row r="17" spans="1:6" x14ac:dyDescent="0.3">
      <c r="A17" s="34" t="s">
        <v>172</v>
      </c>
      <c r="B17" s="35">
        <v>15028.6</v>
      </c>
      <c r="C17" s="35">
        <v>0</v>
      </c>
      <c r="D17" s="35">
        <v>127.2</v>
      </c>
      <c r="E17" s="36"/>
      <c r="F17" s="36"/>
    </row>
    <row r="18" spans="1:6" x14ac:dyDescent="0.3">
      <c r="A18" s="28" t="s">
        <v>44</v>
      </c>
      <c r="B18" s="29">
        <f>SUBTOTAL(9,B20:B20)</f>
        <v>28215.279999999999</v>
      </c>
      <c r="C18" s="29">
        <v>56000</v>
      </c>
      <c r="D18" s="29">
        <f>SUBTOTAL(9,D20:D20)</f>
        <v>24681.33</v>
      </c>
      <c r="E18" s="30">
        <f t="shared" si="0"/>
        <v>0.87475048980552395</v>
      </c>
      <c r="F18" s="30">
        <f t="shared" si="1"/>
        <v>0.44073803571428577</v>
      </c>
    </row>
    <row r="19" spans="1:6" x14ac:dyDescent="0.3">
      <c r="A19" s="31" t="s">
        <v>45</v>
      </c>
      <c r="B19" s="32">
        <f>SUBTOTAL(9,B20:B20)</f>
        <v>28215.279999999999</v>
      </c>
      <c r="C19" s="32"/>
      <c r="D19" s="32">
        <f>SUBTOTAL(9,D20:D20)</f>
        <v>24681.33</v>
      </c>
      <c r="E19" s="33">
        <f t="shared" si="0"/>
        <v>0.87475048980552395</v>
      </c>
      <c r="F19" s="33" t="str">
        <f t="shared" si="1"/>
        <v>-</v>
      </c>
    </row>
    <row r="20" spans="1:6" x14ac:dyDescent="0.3">
      <c r="A20" s="34" t="s">
        <v>46</v>
      </c>
      <c r="B20" s="35">
        <v>28215.279999999999</v>
      </c>
      <c r="C20" s="35"/>
      <c r="D20" s="35">
        <v>24681.33</v>
      </c>
      <c r="E20" s="36">
        <f t="shared" si="0"/>
        <v>0.87475048980552395</v>
      </c>
      <c r="F20" s="36" t="str">
        <f t="shared" si="1"/>
        <v>-</v>
      </c>
    </row>
    <row r="21" spans="1:6" x14ac:dyDescent="0.3">
      <c r="A21" s="28" t="s">
        <v>47</v>
      </c>
      <c r="B21" s="29">
        <f>SUBTOTAL(9,B23:B24)</f>
        <v>681696.57</v>
      </c>
      <c r="C21" s="29">
        <v>1574414</v>
      </c>
      <c r="D21" s="29">
        <f>SUBTOTAL(9,D23:D24)</f>
        <v>827432.32</v>
      </c>
      <c r="E21" s="30">
        <f t="shared" si="0"/>
        <v>1.2137838980178528</v>
      </c>
      <c r="F21" s="30">
        <f t="shared" si="1"/>
        <v>0.52554939171018544</v>
      </c>
    </row>
    <row r="22" spans="1:6" x14ac:dyDescent="0.3">
      <c r="A22" s="31" t="s">
        <v>48</v>
      </c>
      <c r="B22" s="32">
        <f>SUBTOTAL(9,B23:B24)</f>
        <v>681696.57</v>
      </c>
      <c r="C22" s="32">
        <v>1574414</v>
      </c>
      <c r="D22" s="32">
        <f>SUBTOTAL(9,D23:D24)</f>
        <v>827432.32</v>
      </c>
      <c r="E22" s="33">
        <f t="shared" si="0"/>
        <v>1.2137838980178528</v>
      </c>
      <c r="F22" s="33">
        <f t="shared" si="1"/>
        <v>0.52554939171018544</v>
      </c>
    </row>
    <row r="23" spans="1:6" x14ac:dyDescent="0.3">
      <c r="A23" s="34" t="s">
        <v>49</v>
      </c>
      <c r="B23" s="35">
        <v>671839.38</v>
      </c>
      <c r="C23" s="35"/>
      <c r="D23" s="35">
        <v>818204.12</v>
      </c>
      <c r="E23" s="36">
        <f t="shared" si="0"/>
        <v>1.2178567442712274</v>
      </c>
      <c r="F23" s="36" t="str">
        <f t="shared" si="1"/>
        <v>-</v>
      </c>
    </row>
    <row r="24" spans="1:6" x14ac:dyDescent="0.3">
      <c r="A24" s="34" t="s">
        <v>50</v>
      </c>
      <c r="B24" s="35">
        <v>9857.19</v>
      </c>
      <c r="C24" s="35">
        <v>19524</v>
      </c>
      <c r="D24" s="35">
        <v>9228.2000000000007</v>
      </c>
      <c r="E24" s="36">
        <f t="shared" si="0"/>
        <v>0.93618972546942891</v>
      </c>
      <c r="F24" s="36">
        <f t="shared" si="1"/>
        <v>0.47265929112886707</v>
      </c>
    </row>
    <row r="25" spans="1:6" ht="20.100000000000001" customHeight="1" x14ac:dyDescent="0.3">
      <c r="A25" s="37" t="s">
        <v>51</v>
      </c>
      <c r="B25" s="38">
        <f>IFERROR(SUBTOTAL(9,B10:B24),0)</f>
        <v>1700343.23</v>
      </c>
      <c r="C25" s="38">
        <v>1630425</v>
      </c>
      <c r="D25" s="38">
        <f>IFERROR(SUBTOTAL(9,D10:D24),0)</f>
        <v>890095.85</v>
      </c>
      <c r="E25" s="39">
        <f t="shared" si="0"/>
        <v>0.52348010348475349</v>
      </c>
      <c r="F25" s="39">
        <f t="shared" si="1"/>
        <v>0.54592873023904809</v>
      </c>
    </row>
    <row r="26" spans="1:6" x14ac:dyDescent="0.3">
      <c r="A26" s="11"/>
      <c r="B26" s="11"/>
      <c r="C26" s="11"/>
      <c r="D26" s="11"/>
      <c r="E26" s="11"/>
      <c r="F26" s="11"/>
    </row>
    <row r="27" spans="1:6" x14ac:dyDescent="0.3">
      <c r="A27" s="11"/>
      <c r="B27" s="11"/>
      <c r="C27" s="11"/>
      <c r="D27" s="11"/>
      <c r="E27" s="11"/>
      <c r="F27" s="11"/>
    </row>
    <row r="28" spans="1:6" s="7" customFormat="1" ht="24.9" customHeight="1" x14ac:dyDescent="0.3">
      <c r="A28" s="8" t="s">
        <v>52</v>
      </c>
      <c r="B28" s="9"/>
      <c r="C28" s="9"/>
      <c r="D28" s="9"/>
      <c r="E28" s="9"/>
      <c r="F28" s="9"/>
    </row>
    <row r="29" spans="1:6" ht="57.6" customHeight="1" x14ac:dyDescent="0.3">
      <c r="A29" s="40" t="s">
        <v>30</v>
      </c>
      <c r="B29" s="10" t="s">
        <v>31</v>
      </c>
      <c r="C29" s="10" t="s">
        <v>7</v>
      </c>
      <c r="D29" s="10" t="s">
        <v>32</v>
      </c>
      <c r="E29" s="10" t="s">
        <v>33</v>
      </c>
      <c r="F29" s="10" t="s">
        <v>34</v>
      </c>
    </row>
    <row r="30" spans="1:6" s="11" customFormat="1" ht="15.9" customHeight="1" x14ac:dyDescent="0.3">
      <c r="A30" s="12" t="s">
        <v>11</v>
      </c>
      <c r="B30" s="12">
        <f>COLUMN()</f>
        <v>2</v>
      </c>
      <c r="C30" s="12">
        <v>3</v>
      </c>
      <c r="D30" s="12">
        <f>COLUMN()</f>
        <v>4</v>
      </c>
      <c r="E30" s="12" t="str">
        <f>_xlfn.CONCAT(TEXT(COLUMN(),"@")," (",TEXT(D30,"@")," / ",TEXT(B30,"@"),")")</f>
        <v>5 (4 / 2)</v>
      </c>
      <c r="F30" s="12" t="str">
        <f>_xlfn.CONCAT(TEXT(COLUMN(),"@")," (",TEXT(D30,"@")," / ",TEXT(C30,"@"),")")</f>
        <v>6 (4 / 3)</v>
      </c>
    </row>
    <row r="31" spans="1:6" x14ac:dyDescent="0.3">
      <c r="A31" s="25" t="s">
        <v>15</v>
      </c>
      <c r="B31" s="26">
        <f>SUBTOTAL(9,B34:B72)</f>
        <v>1698705.6500000001</v>
      </c>
      <c r="C31" s="26">
        <v>1606001</v>
      </c>
      <c r="D31" s="26">
        <f>SUBTOTAL(9,D34:D72)</f>
        <v>881154.67999999993</v>
      </c>
      <c r="E31" s="27">
        <f t="shared" ref="E31:E79" si="2">IF(B31&lt;&gt;0,D31/B31,"-")</f>
        <v>0.51872122754168737</v>
      </c>
      <c r="F31" s="27">
        <f t="shared" ref="F31:F80" si="3">IF(C31&lt;&gt;0,D31/C31,"-")</f>
        <v>0.54866384267506674</v>
      </c>
    </row>
    <row r="32" spans="1:6" x14ac:dyDescent="0.3">
      <c r="A32" s="28" t="s">
        <v>53</v>
      </c>
      <c r="B32" s="29">
        <f>SUBTOTAL(9,B34:B40)</f>
        <v>512634.98</v>
      </c>
      <c r="C32" s="29">
        <v>1176500</v>
      </c>
      <c r="D32" s="29">
        <f>SUBTOTAL(9,D34:D40)</f>
        <v>591152.5</v>
      </c>
      <c r="E32" s="30">
        <f t="shared" si="2"/>
        <v>1.153164577259242</v>
      </c>
      <c r="F32" s="30">
        <f t="shared" si="3"/>
        <v>0.50246706332341695</v>
      </c>
    </row>
    <row r="33" spans="1:6" x14ac:dyDescent="0.3">
      <c r="A33" s="31" t="s">
        <v>54</v>
      </c>
      <c r="B33" s="32">
        <f>SUBTOTAL(9,B34:B34)</f>
        <v>404506.18</v>
      </c>
      <c r="C33" s="32"/>
      <c r="D33" s="32">
        <f>SUBTOTAL(9,D34:D34)</f>
        <v>482912.75</v>
      </c>
      <c r="E33" s="33">
        <f t="shared" si="2"/>
        <v>1.1938328111575454</v>
      </c>
      <c r="F33" s="33" t="str">
        <f t="shared" si="3"/>
        <v>-</v>
      </c>
    </row>
    <row r="34" spans="1:6" x14ac:dyDescent="0.3">
      <c r="A34" s="34" t="s">
        <v>55</v>
      </c>
      <c r="B34" s="35">
        <v>404506.18</v>
      </c>
      <c r="C34" s="35">
        <v>942000</v>
      </c>
      <c r="D34" s="35">
        <v>482912.75</v>
      </c>
      <c r="E34" s="36">
        <f t="shared" si="2"/>
        <v>1.1938328111575454</v>
      </c>
      <c r="F34" s="36">
        <f t="shared" si="3"/>
        <v>0.51264623142250532</v>
      </c>
    </row>
    <row r="35" spans="1:6" x14ac:dyDescent="0.3">
      <c r="A35" s="34" t="s">
        <v>179</v>
      </c>
      <c r="B35" s="35">
        <v>1794.71</v>
      </c>
      <c r="C35" s="35">
        <v>0</v>
      </c>
      <c r="D35" s="35">
        <v>0</v>
      </c>
      <c r="E35" s="36"/>
      <c r="F35" s="36"/>
    </row>
    <row r="36" spans="1:6" x14ac:dyDescent="0.3">
      <c r="A36" s="31" t="s">
        <v>56</v>
      </c>
      <c r="B36" s="32">
        <f>SUBTOTAL(9,B37:B37)</f>
        <v>36959.61</v>
      </c>
      <c r="C36" s="32">
        <v>0</v>
      </c>
      <c r="D36" s="32">
        <f>SUBTOTAL(9,D37:D37)</f>
        <v>28854.53</v>
      </c>
      <c r="E36" s="33">
        <f t="shared" si="2"/>
        <v>0.78070439596088803</v>
      </c>
      <c r="F36" s="33" t="str">
        <f t="shared" si="3"/>
        <v>-</v>
      </c>
    </row>
    <row r="37" spans="1:6" x14ac:dyDescent="0.3">
      <c r="A37" s="34" t="s">
        <v>57</v>
      </c>
      <c r="B37" s="35">
        <v>36959.61</v>
      </c>
      <c r="C37" s="35">
        <v>55000</v>
      </c>
      <c r="D37" s="35">
        <v>28854.53</v>
      </c>
      <c r="E37" s="36">
        <f t="shared" si="2"/>
        <v>0.78070439596088803</v>
      </c>
      <c r="F37" s="36">
        <f t="shared" si="3"/>
        <v>0.52462781818181814</v>
      </c>
    </row>
    <row r="38" spans="1:6" x14ac:dyDescent="0.3">
      <c r="A38" s="31" t="s">
        <v>58</v>
      </c>
      <c r="B38" s="32">
        <f>SUBTOTAL(9,B39:B40)</f>
        <v>69374.48</v>
      </c>
      <c r="C38" s="32"/>
      <c r="D38" s="32">
        <f>SUBTOTAL(9,D39:D40)</f>
        <v>79385.22</v>
      </c>
      <c r="E38" s="33">
        <f t="shared" si="2"/>
        <v>1.1443000365552289</v>
      </c>
      <c r="F38" s="33" t="str">
        <f t="shared" si="3"/>
        <v>-</v>
      </c>
    </row>
    <row r="39" spans="1:6" x14ac:dyDescent="0.3">
      <c r="A39" s="34" t="s">
        <v>59</v>
      </c>
      <c r="B39" s="35">
        <v>1178.54</v>
      </c>
      <c r="C39" s="35">
        <v>2500</v>
      </c>
      <c r="D39" s="35">
        <v>1241.6300000000001</v>
      </c>
      <c r="E39" s="36">
        <f t="shared" si="2"/>
        <v>1.0535323366198857</v>
      </c>
      <c r="F39" s="36">
        <f t="shared" si="3"/>
        <v>0.49665200000000004</v>
      </c>
    </row>
    <row r="40" spans="1:6" x14ac:dyDescent="0.3">
      <c r="A40" s="34" t="s">
        <v>60</v>
      </c>
      <c r="B40" s="35">
        <v>68195.94</v>
      </c>
      <c r="C40" s="35">
        <v>154000</v>
      </c>
      <c r="D40" s="35">
        <v>78143.59</v>
      </c>
      <c r="E40" s="36">
        <f t="shared" si="2"/>
        <v>1.1458686543509775</v>
      </c>
      <c r="F40" s="36">
        <f t="shared" si="3"/>
        <v>0.50742590909090912</v>
      </c>
    </row>
    <row r="41" spans="1:6" x14ac:dyDescent="0.3">
      <c r="A41" s="28" t="s">
        <v>61</v>
      </c>
      <c r="B41" s="29">
        <f>SUBTOTAL(9,B43:B68)</f>
        <v>1185158.7700000005</v>
      </c>
      <c r="C41" s="29">
        <v>426901</v>
      </c>
      <c r="D41" s="29">
        <f>SUBTOTAL(9,D43:D68)</f>
        <v>288644.11</v>
      </c>
      <c r="E41" s="30">
        <f t="shared" si="2"/>
        <v>0.24354889598462817</v>
      </c>
      <c r="F41" s="30">
        <f t="shared" si="3"/>
        <v>0.67613828498879125</v>
      </c>
    </row>
    <row r="42" spans="1:6" x14ac:dyDescent="0.3">
      <c r="A42" s="31" t="s">
        <v>62</v>
      </c>
      <c r="B42" s="32">
        <f>SUBTOTAL(9,B43:B45)</f>
        <v>27899.159999999996</v>
      </c>
      <c r="C42" s="32">
        <v>57000</v>
      </c>
      <c r="D42" s="32">
        <f>SUBTOTAL(9,D43:D45)</f>
        <v>27118.23</v>
      </c>
      <c r="E42" s="33">
        <f>IF(B42&lt;&gt;0,D42/B42,"-")</f>
        <v>0.97200883467459243</v>
      </c>
      <c r="F42" s="33">
        <f>IF(C42&lt;&gt;0,D42/C42,"-")</f>
        <v>0.47575842105263155</v>
      </c>
    </row>
    <row r="43" spans="1:6" x14ac:dyDescent="0.3">
      <c r="A43" s="34" t="s">
        <v>63</v>
      </c>
      <c r="B43" s="35">
        <v>3121.35</v>
      </c>
      <c r="C43" s="35">
        <v>8000</v>
      </c>
      <c r="D43" s="35">
        <v>8730.83</v>
      </c>
      <c r="E43" s="36">
        <f t="shared" si="2"/>
        <v>2.7971326509362937</v>
      </c>
      <c r="F43" s="36">
        <f t="shared" si="3"/>
        <v>1.0913537499999999</v>
      </c>
    </row>
    <row r="44" spans="1:6" x14ac:dyDescent="0.3">
      <c r="A44" s="34" t="s">
        <v>64</v>
      </c>
      <c r="B44" s="35">
        <v>23600.19</v>
      </c>
      <c r="C44" s="35">
        <v>43000</v>
      </c>
      <c r="D44" s="35">
        <v>15906.7</v>
      </c>
      <c r="E44" s="36">
        <f t="shared" si="2"/>
        <v>0.67400728553456568</v>
      </c>
      <c r="F44" s="36">
        <f t="shared" si="3"/>
        <v>0.36992325581395352</v>
      </c>
    </row>
    <row r="45" spans="1:6" x14ac:dyDescent="0.3">
      <c r="A45" s="34" t="s">
        <v>65</v>
      </c>
      <c r="B45" s="35">
        <v>1177.6199999999999</v>
      </c>
      <c r="C45" s="35">
        <v>6000</v>
      </c>
      <c r="D45" s="35">
        <v>2480.6999999999998</v>
      </c>
      <c r="E45" s="36">
        <f t="shared" si="2"/>
        <v>2.1065369134355736</v>
      </c>
      <c r="F45" s="36">
        <f t="shared" si="3"/>
        <v>0.41344999999999998</v>
      </c>
    </row>
    <row r="46" spans="1:6" x14ac:dyDescent="0.3">
      <c r="A46" s="31" t="s">
        <v>66</v>
      </c>
      <c r="B46" s="32">
        <f>SUBTOTAL(9,B47:B51)</f>
        <v>46396.170000000006</v>
      </c>
      <c r="C46" s="32">
        <v>95400</v>
      </c>
      <c r="D46" s="32">
        <f>SUBTOTAL(9,D47:D51)</f>
        <v>48656.460000000006</v>
      </c>
      <c r="E46" s="33">
        <f t="shared" si="2"/>
        <v>1.048717167817947</v>
      </c>
      <c r="F46" s="33">
        <f t="shared" si="3"/>
        <v>0.51002578616352212</v>
      </c>
    </row>
    <row r="47" spans="1:6" x14ac:dyDescent="0.3">
      <c r="A47" s="34" t="s">
        <v>67</v>
      </c>
      <c r="B47" s="35">
        <v>14324.12</v>
      </c>
      <c r="C47" s="35">
        <v>25000</v>
      </c>
      <c r="D47" s="35">
        <v>12556.46</v>
      </c>
      <c r="E47" s="36">
        <f t="shared" si="2"/>
        <v>0.87659556049516474</v>
      </c>
      <c r="F47" s="36">
        <f t="shared" si="3"/>
        <v>0.50225839999999999</v>
      </c>
    </row>
    <row r="48" spans="1:6" x14ac:dyDescent="0.3">
      <c r="A48" s="34" t="s">
        <v>68</v>
      </c>
      <c r="B48" s="35">
        <v>27913.07</v>
      </c>
      <c r="C48" s="35">
        <v>62000</v>
      </c>
      <c r="D48" s="35">
        <v>30501.01</v>
      </c>
      <c r="E48" s="36">
        <f t="shared" si="2"/>
        <v>1.0927142732777153</v>
      </c>
      <c r="F48" s="36">
        <f t="shared" si="3"/>
        <v>0.49195177419354835</v>
      </c>
    </row>
    <row r="49" spans="1:6" x14ac:dyDescent="0.3">
      <c r="A49" s="34" t="s">
        <v>69</v>
      </c>
      <c r="B49" s="35">
        <v>1072.75</v>
      </c>
      <c r="C49" s="35">
        <v>2400</v>
      </c>
      <c r="D49" s="35">
        <v>2088.62</v>
      </c>
      <c r="E49" s="36">
        <f t="shared" si="2"/>
        <v>1.9469773945467257</v>
      </c>
      <c r="F49" s="36">
        <f t="shared" si="3"/>
        <v>0.87025833333333324</v>
      </c>
    </row>
    <row r="50" spans="1:6" x14ac:dyDescent="0.3">
      <c r="A50" s="34" t="s">
        <v>70</v>
      </c>
      <c r="B50" s="35">
        <v>3086.23</v>
      </c>
      <c r="C50" s="35">
        <v>4000</v>
      </c>
      <c r="D50" s="35">
        <v>2508.69</v>
      </c>
      <c r="E50" s="36">
        <f t="shared" si="2"/>
        <v>0.81286553497309011</v>
      </c>
      <c r="F50" s="36">
        <f t="shared" si="3"/>
        <v>0.62717250000000002</v>
      </c>
    </row>
    <row r="51" spans="1:6" x14ac:dyDescent="0.3">
      <c r="A51" s="34" t="s">
        <v>71</v>
      </c>
      <c r="B51" s="35">
        <v>0</v>
      </c>
      <c r="C51" s="35">
        <v>2000</v>
      </c>
      <c r="D51" s="35">
        <v>1001.68</v>
      </c>
      <c r="E51" s="36" t="str">
        <f t="shared" si="2"/>
        <v>-</v>
      </c>
      <c r="F51" s="36">
        <f t="shared" si="3"/>
        <v>0.50083999999999995</v>
      </c>
    </row>
    <row r="52" spans="1:6" x14ac:dyDescent="0.3">
      <c r="A52" s="31" t="s">
        <v>72</v>
      </c>
      <c r="B52" s="32">
        <f>SUBTOTAL(9,B53:B62)</f>
        <v>1108757.9300000004</v>
      </c>
      <c r="C52" s="32"/>
      <c r="D52" s="32">
        <f>SUBTOTAL(9,D53:D61)</f>
        <v>199881.44</v>
      </c>
      <c r="E52" s="33">
        <f t="shared" si="2"/>
        <v>0.18027509395130092</v>
      </c>
      <c r="F52" s="33" t="str">
        <f t="shared" si="3"/>
        <v>-</v>
      </c>
    </row>
    <row r="53" spans="1:6" x14ac:dyDescent="0.3">
      <c r="A53" s="34" t="s">
        <v>73</v>
      </c>
      <c r="B53" s="35">
        <v>12422.22</v>
      </c>
      <c r="C53" s="35">
        <v>24000</v>
      </c>
      <c r="D53" s="35">
        <v>15170.04</v>
      </c>
      <c r="E53" s="36">
        <f t="shared" si="2"/>
        <v>1.2212020073706633</v>
      </c>
      <c r="F53" s="36">
        <f t="shared" si="3"/>
        <v>0.63208500000000001</v>
      </c>
    </row>
    <row r="54" spans="1:6" x14ac:dyDescent="0.3">
      <c r="A54" s="34" t="s">
        <v>74</v>
      </c>
      <c r="B54" s="35">
        <v>1019130.56</v>
      </c>
      <c r="C54" s="35">
        <v>65000</v>
      </c>
      <c r="D54" s="35">
        <v>90294.87</v>
      </c>
      <c r="E54" s="36">
        <f t="shared" si="2"/>
        <v>8.8599904216394007E-2</v>
      </c>
      <c r="F54" s="36">
        <f t="shared" si="3"/>
        <v>1.3891518461538461</v>
      </c>
    </row>
    <row r="55" spans="1:6" x14ac:dyDescent="0.3">
      <c r="A55" s="34" t="s">
        <v>75</v>
      </c>
      <c r="B55" s="35">
        <v>12330.12</v>
      </c>
      <c r="C55" s="35">
        <v>13423.87</v>
      </c>
      <c r="D55" s="35">
        <v>12172.72</v>
      </c>
      <c r="E55" s="36">
        <f t="shared" si="2"/>
        <v>0.98723451191067069</v>
      </c>
      <c r="F55" s="36">
        <f t="shared" si="3"/>
        <v>0.90679662422237395</v>
      </c>
    </row>
    <row r="56" spans="1:6" x14ac:dyDescent="0.3">
      <c r="A56" s="34" t="s">
        <v>76</v>
      </c>
      <c r="B56" s="35">
        <v>1601.55</v>
      </c>
      <c r="C56" s="35">
        <v>6000</v>
      </c>
      <c r="D56" s="35">
        <v>2139.23</v>
      </c>
      <c r="E56" s="36">
        <f t="shared" si="2"/>
        <v>1.3357247666323251</v>
      </c>
      <c r="F56" s="36">
        <f t="shared" si="3"/>
        <v>0.35653833333333335</v>
      </c>
    </row>
    <row r="57" spans="1:6" x14ac:dyDescent="0.3">
      <c r="A57" s="34" t="s">
        <v>77</v>
      </c>
      <c r="B57" s="35">
        <v>34966.480000000003</v>
      </c>
      <c r="C57" s="35">
        <v>63500</v>
      </c>
      <c r="D57" s="35">
        <v>31513.38</v>
      </c>
      <c r="E57" s="36">
        <f t="shared" si="2"/>
        <v>0.90124542132922725</v>
      </c>
      <c r="F57" s="36">
        <f t="shared" si="3"/>
        <v>0.49627370078740157</v>
      </c>
    </row>
    <row r="58" spans="1:6" x14ac:dyDescent="0.3">
      <c r="A58" s="34" t="s">
        <v>78</v>
      </c>
      <c r="B58" s="35">
        <v>0</v>
      </c>
      <c r="C58" s="35">
        <v>1350</v>
      </c>
      <c r="D58" s="35">
        <v>4459.5600000000004</v>
      </c>
      <c r="E58" s="36" t="str">
        <f t="shared" si="2"/>
        <v>-</v>
      </c>
      <c r="F58" s="36">
        <f t="shared" si="3"/>
        <v>3.303377777777778</v>
      </c>
    </row>
    <row r="59" spans="1:6" x14ac:dyDescent="0.3">
      <c r="A59" s="34" t="s">
        <v>79</v>
      </c>
      <c r="B59" s="35">
        <v>4211.72</v>
      </c>
      <c r="C59" s="35">
        <v>15000</v>
      </c>
      <c r="D59" s="35">
        <v>9248.75</v>
      </c>
      <c r="E59" s="36">
        <f t="shared" si="2"/>
        <v>2.1959555715954524</v>
      </c>
      <c r="F59" s="36">
        <f t="shared" si="3"/>
        <v>0.61658333333333337</v>
      </c>
    </row>
    <row r="60" spans="1:6" x14ac:dyDescent="0.3">
      <c r="A60" s="34" t="s">
        <v>80</v>
      </c>
      <c r="B60" s="35">
        <v>12664.62</v>
      </c>
      <c r="C60" s="35">
        <v>25000</v>
      </c>
      <c r="D60" s="35">
        <v>17407.89</v>
      </c>
      <c r="E60" s="36">
        <f t="shared" si="2"/>
        <v>1.3745292002444605</v>
      </c>
      <c r="F60" s="36">
        <f t="shared" si="3"/>
        <v>0.69631559999999992</v>
      </c>
    </row>
    <row r="61" spans="1:6" x14ac:dyDescent="0.3">
      <c r="A61" s="34" t="s">
        <v>81</v>
      </c>
      <c r="B61" s="35">
        <v>4401.82</v>
      </c>
      <c r="C61" s="35">
        <v>18065.09</v>
      </c>
      <c r="D61" s="35">
        <v>17475</v>
      </c>
      <c r="E61" s="36">
        <f t="shared" si="2"/>
        <v>3.9699487939079745</v>
      </c>
      <c r="F61" s="36">
        <f t="shared" si="3"/>
        <v>0.96733534125764109</v>
      </c>
    </row>
    <row r="62" spans="1:6" x14ac:dyDescent="0.3">
      <c r="A62" s="60" t="s">
        <v>178</v>
      </c>
      <c r="B62" s="35">
        <v>7028.84</v>
      </c>
      <c r="C62" s="35">
        <v>0</v>
      </c>
      <c r="D62" s="35">
        <v>0</v>
      </c>
      <c r="E62" s="36">
        <f t="shared" si="2"/>
        <v>0</v>
      </c>
      <c r="F62" s="36" t="str">
        <f t="shared" si="3"/>
        <v>-</v>
      </c>
    </row>
    <row r="63" spans="1:6" x14ac:dyDescent="0.3">
      <c r="A63" s="31" t="s">
        <v>82</v>
      </c>
      <c r="B63" s="32">
        <f>SUBTOTAL(9,B64:B68)</f>
        <v>2105.5100000000002</v>
      </c>
      <c r="C63" s="32"/>
      <c r="D63" s="32">
        <f>SUBTOTAL(9,D64:D68)</f>
        <v>12987.98</v>
      </c>
      <c r="E63" s="33">
        <f t="shared" si="2"/>
        <v>6.1685672354916381</v>
      </c>
      <c r="F63" s="33" t="str">
        <f t="shared" si="3"/>
        <v>-</v>
      </c>
    </row>
    <row r="64" spans="1:6" x14ac:dyDescent="0.3">
      <c r="A64" s="34" t="s">
        <v>83</v>
      </c>
      <c r="B64" s="35">
        <v>45</v>
      </c>
      <c r="C64" s="35">
        <v>600</v>
      </c>
      <c r="D64" s="35">
        <v>0</v>
      </c>
      <c r="E64" s="36">
        <f t="shared" si="2"/>
        <v>0</v>
      </c>
      <c r="F64" s="36">
        <f t="shared" si="3"/>
        <v>0</v>
      </c>
    </row>
    <row r="65" spans="1:6" x14ac:dyDescent="0.3">
      <c r="A65" s="34" t="s">
        <v>84</v>
      </c>
      <c r="B65" s="35">
        <v>561.54</v>
      </c>
      <c r="C65" s="35">
        <v>2711</v>
      </c>
      <c r="D65" s="35">
        <v>3044.84</v>
      </c>
      <c r="E65" s="36">
        <f t="shared" si="2"/>
        <v>5.4223029525946513</v>
      </c>
      <c r="F65" s="36">
        <f t="shared" si="3"/>
        <v>1.1231427517521211</v>
      </c>
    </row>
    <row r="66" spans="1:6" x14ac:dyDescent="0.3">
      <c r="A66" s="34" t="s">
        <v>85</v>
      </c>
      <c r="B66" s="35">
        <v>35</v>
      </c>
      <c r="C66" s="35">
        <v>500</v>
      </c>
      <c r="D66" s="35">
        <v>261.54000000000002</v>
      </c>
      <c r="E66" s="36">
        <f t="shared" si="2"/>
        <v>7.4725714285714293</v>
      </c>
      <c r="F66" s="36">
        <f t="shared" si="3"/>
        <v>0.52307999999999999</v>
      </c>
    </row>
    <row r="67" spans="1:6" x14ac:dyDescent="0.3">
      <c r="A67" s="34" t="s">
        <v>86</v>
      </c>
      <c r="B67" s="35">
        <v>782.17</v>
      </c>
      <c r="C67" s="35">
        <v>950</v>
      </c>
      <c r="D67" s="35">
        <v>132.72</v>
      </c>
      <c r="E67" s="36">
        <f t="shared" si="2"/>
        <v>0.16968178273265402</v>
      </c>
      <c r="F67" s="36">
        <f t="shared" si="3"/>
        <v>0.13970526315789475</v>
      </c>
    </row>
    <row r="68" spans="1:6" x14ac:dyDescent="0.3">
      <c r="A68" s="34" t="s">
        <v>87</v>
      </c>
      <c r="B68" s="35">
        <v>681.8</v>
      </c>
      <c r="C68" s="35">
        <v>3000</v>
      </c>
      <c r="D68" s="35">
        <v>9548.8799999999992</v>
      </c>
      <c r="E68" s="36">
        <f t="shared" si="2"/>
        <v>14.00539747726606</v>
      </c>
      <c r="F68" s="36">
        <f t="shared" si="3"/>
        <v>3.1829599999999996</v>
      </c>
    </row>
    <row r="69" spans="1:6" x14ac:dyDescent="0.3">
      <c r="A69" s="28" t="s">
        <v>88</v>
      </c>
      <c r="B69" s="29">
        <f>SUBTOTAL(9,B71:B72)</f>
        <v>911.9</v>
      </c>
      <c r="C69" s="29">
        <v>2600</v>
      </c>
      <c r="D69" s="29">
        <f>SUBTOTAL(9,D71:D72)</f>
        <v>1358.07</v>
      </c>
      <c r="E69" s="30">
        <f t="shared" si="2"/>
        <v>1.4892751398179624</v>
      </c>
      <c r="F69" s="30">
        <f t="shared" si="3"/>
        <v>0.52233461538461534</v>
      </c>
    </row>
    <row r="70" spans="1:6" x14ac:dyDescent="0.3">
      <c r="A70" s="31" t="s">
        <v>89</v>
      </c>
      <c r="B70" s="32">
        <f>SUBTOTAL(9,B71:B72)</f>
        <v>911.9</v>
      </c>
      <c r="C70" s="32">
        <v>2600</v>
      </c>
      <c r="D70" s="32">
        <f>SUBTOTAL(9,D71:D72)</f>
        <v>1358.07</v>
      </c>
      <c r="E70" s="33">
        <f t="shared" si="2"/>
        <v>1.4892751398179624</v>
      </c>
      <c r="F70" s="33">
        <f t="shared" si="3"/>
        <v>0.52233461538461534</v>
      </c>
    </row>
    <row r="71" spans="1:6" x14ac:dyDescent="0.3">
      <c r="A71" s="34" t="s">
        <v>90</v>
      </c>
      <c r="B71" s="35">
        <v>911.9</v>
      </c>
      <c r="C71" s="35">
        <v>2000</v>
      </c>
      <c r="D71" s="35">
        <v>999.76</v>
      </c>
      <c r="E71" s="36">
        <f t="shared" si="2"/>
        <v>1.0963482838030485</v>
      </c>
      <c r="F71" s="36">
        <f t="shared" si="3"/>
        <v>0.49987999999999999</v>
      </c>
    </row>
    <row r="72" spans="1:6" x14ac:dyDescent="0.3">
      <c r="A72" s="34" t="s">
        <v>91</v>
      </c>
      <c r="B72" s="35">
        <v>0</v>
      </c>
      <c r="C72" s="35">
        <v>600</v>
      </c>
      <c r="D72" s="35">
        <v>358.31</v>
      </c>
      <c r="E72" s="36" t="str">
        <f t="shared" si="2"/>
        <v>-</v>
      </c>
      <c r="F72" s="36">
        <f t="shared" si="3"/>
        <v>0.59718333333333329</v>
      </c>
    </row>
    <row r="73" spans="1:6" x14ac:dyDescent="0.3">
      <c r="A73" s="25" t="s">
        <v>16</v>
      </c>
      <c r="B73" s="26">
        <f>SUBTOTAL(9,B76:B79)</f>
        <v>38740.43</v>
      </c>
      <c r="C73" s="26">
        <v>19524</v>
      </c>
      <c r="D73" s="26">
        <f>SUBTOTAL(9,D76:D79)</f>
        <v>9522.2000000000007</v>
      </c>
      <c r="E73" s="27">
        <f t="shared" si="2"/>
        <v>0.24579489695906837</v>
      </c>
      <c r="F73" s="27">
        <f t="shared" si="3"/>
        <v>0.48771768080311417</v>
      </c>
    </row>
    <row r="74" spans="1:6" x14ac:dyDescent="0.3">
      <c r="A74" s="28" t="s">
        <v>92</v>
      </c>
      <c r="B74" s="29">
        <f>SUBTOTAL(9,B76:B76)</f>
        <v>38587.19</v>
      </c>
      <c r="C74" s="29">
        <v>19524</v>
      </c>
      <c r="D74" s="29">
        <f>SUBTOTAL(9,D76:D76)</f>
        <v>9228.2000000000007</v>
      </c>
      <c r="E74" s="30">
        <f t="shared" si="2"/>
        <v>0.23915190507523351</v>
      </c>
      <c r="F74" s="30">
        <f t="shared" si="3"/>
        <v>0.47265929112886707</v>
      </c>
    </row>
    <row r="75" spans="1:6" x14ac:dyDescent="0.3">
      <c r="A75" s="31" t="s">
        <v>93</v>
      </c>
      <c r="B75" s="32">
        <f>SUBTOTAL(9,B76:B76)</f>
        <v>38587.19</v>
      </c>
      <c r="C75" s="32">
        <v>19524</v>
      </c>
      <c r="D75" s="32">
        <f>SUBTOTAL(9,D76:D76)</f>
        <v>9228.2000000000007</v>
      </c>
      <c r="E75" s="33">
        <f t="shared" si="2"/>
        <v>0.23915190507523351</v>
      </c>
      <c r="F75" s="33">
        <f t="shared" si="3"/>
        <v>0.47265929112886707</v>
      </c>
    </row>
    <row r="76" spans="1:6" x14ac:dyDescent="0.3">
      <c r="A76" s="34" t="s">
        <v>94</v>
      </c>
      <c r="B76" s="35">
        <v>38587.19</v>
      </c>
      <c r="C76" s="35">
        <v>19524</v>
      </c>
      <c r="D76" s="35">
        <v>9228.2000000000007</v>
      </c>
      <c r="E76" s="36">
        <f t="shared" si="2"/>
        <v>0.23915190507523351</v>
      </c>
      <c r="F76" s="36">
        <f t="shared" si="3"/>
        <v>0.47265929112886707</v>
      </c>
    </row>
    <row r="77" spans="1:6" x14ac:dyDescent="0.3">
      <c r="A77" s="28" t="s">
        <v>95</v>
      </c>
      <c r="B77" s="29">
        <f>SUBTOTAL(9,B79:B79)</f>
        <v>153.24</v>
      </c>
      <c r="C77" s="29">
        <v>700</v>
      </c>
      <c r="D77" s="29">
        <f>SUBTOTAL(9,D79:D79)</f>
        <v>294</v>
      </c>
      <c r="E77" s="30">
        <f t="shared" si="2"/>
        <v>1.9185591229444008</v>
      </c>
      <c r="F77" s="30">
        <f t="shared" si="3"/>
        <v>0.42</v>
      </c>
    </row>
    <row r="78" spans="1:6" x14ac:dyDescent="0.3">
      <c r="A78" s="31" t="s">
        <v>96</v>
      </c>
      <c r="B78" s="32">
        <f>SUBTOTAL(9,B79:B79)</f>
        <v>153.24</v>
      </c>
      <c r="C78" s="32">
        <v>700</v>
      </c>
      <c r="D78" s="32">
        <f>SUBTOTAL(9,D79:D79)</f>
        <v>294</v>
      </c>
      <c r="E78" s="33">
        <f t="shared" si="2"/>
        <v>1.9185591229444008</v>
      </c>
      <c r="F78" s="33">
        <f t="shared" si="3"/>
        <v>0.42</v>
      </c>
    </row>
    <row r="79" spans="1:6" x14ac:dyDescent="0.3">
      <c r="A79" s="34" t="s">
        <v>97</v>
      </c>
      <c r="B79" s="35">
        <v>153.24</v>
      </c>
      <c r="C79" s="35">
        <v>700</v>
      </c>
      <c r="D79" s="35">
        <v>294</v>
      </c>
      <c r="E79" s="36">
        <f t="shared" si="2"/>
        <v>1.9185591229444008</v>
      </c>
      <c r="F79" s="36">
        <f t="shared" si="3"/>
        <v>0.42</v>
      </c>
    </row>
    <row r="80" spans="1:6" ht="20.100000000000001" customHeight="1" x14ac:dyDescent="0.3">
      <c r="A80" s="37" t="s">
        <v>51</v>
      </c>
      <c r="B80" s="38">
        <f>IFERROR(SUBTOTAL(9,B34:B79),0)</f>
        <v>1737446.08</v>
      </c>
      <c r="C80" s="38">
        <v>1630425</v>
      </c>
      <c r="D80" s="38">
        <f>IFERROR(SUBTOTAL(9,D34:D79),0)</f>
        <v>890676.87999999989</v>
      </c>
      <c r="E80" s="39">
        <f>IF(B80&lt;&gt;0,D80/D80,"-")</f>
        <v>1</v>
      </c>
      <c r="F80" s="39">
        <f t="shared" si="3"/>
        <v>0.54628509744391796</v>
      </c>
    </row>
    <row r="81" spans="1:6" x14ac:dyDescent="0.3">
      <c r="E81" s="11"/>
      <c r="F81" s="11"/>
    </row>
    <row r="82" spans="1:6" x14ac:dyDescent="0.3">
      <c r="C82" s="24"/>
    </row>
    <row r="87" spans="1:6" s="6" customFormat="1" ht="24.9" customHeight="1" x14ac:dyDescent="0.35">
      <c r="A87" s="62" t="s">
        <v>98</v>
      </c>
      <c r="B87" s="62"/>
      <c r="C87" s="62"/>
      <c r="D87" s="62"/>
      <c r="E87" s="62"/>
      <c r="F87" s="62"/>
    </row>
    <row r="88" spans="1:6" s="7" customFormat="1" ht="24.9" customHeight="1" x14ac:dyDescent="0.3">
      <c r="A88" s="8" t="s">
        <v>29</v>
      </c>
      <c r="B88" s="9"/>
      <c r="C88" s="9"/>
      <c r="D88" s="9"/>
      <c r="E88" s="9"/>
      <c r="F88" s="9"/>
    </row>
    <row r="89" spans="1:6" ht="57.6" customHeight="1" x14ac:dyDescent="0.3">
      <c r="A89" s="10" t="s">
        <v>30</v>
      </c>
      <c r="B89" s="10" t="s">
        <v>31</v>
      </c>
      <c r="C89" s="10" t="s">
        <v>7</v>
      </c>
      <c r="D89" s="10" t="s">
        <v>32</v>
      </c>
      <c r="E89" s="10" t="s">
        <v>33</v>
      </c>
      <c r="F89" s="10" t="s">
        <v>34</v>
      </c>
    </row>
    <row r="90" spans="1:6" s="11" customFormat="1" ht="15.9" customHeight="1" x14ac:dyDescent="0.3">
      <c r="A90" s="12" t="s">
        <v>11</v>
      </c>
      <c r="B90" s="12">
        <f>COLUMN()</f>
        <v>2</v>
      </c>
      <c r="C90" s="12">
        <f>COLUMN()</f>
        <v>3</v>
      </c>
      <c r="D90" s="12">
        <f>COLUMN()</f>
        <v>4</v>
      </c>
      <c r="E90" s="12" t="str">
        <f>_xlfn.CONCAT(TEXT(COLUMN(),"@")," (",TEXT(D90,"@")," / ",TEXT(B90,"@"),")")</f>
        <v>5 (4 / 2)</v>
      </c>
      <c r="F90" s="12" t="str">
        <f>_xlfn.CONCAT(TEXT(COLUMN(),"@")," (",TEXT(D90,"@")," / ",TEXT(C90,"@"),")")</f>
        <v>6 (4 / 3)</v>
      </c>
    </row>
    <row r="91" spans="1:6" x14ac:dyDescent="0.3">
      <c r="A91" s="25" t="s">
        <v>99</v>
      </c>
      <c r="B91" s="26">
        <f>SUBTOTAL(9,B92:B92)</f>
        <v>681696.57</v>
      </c>
      <c r="C91" s="26">
        <f>SUBTOTAL(9,C92:C92)</f>
        <v>1574414</v>
      </c>
      <c r="D91" s="26">
        <f>SUBTOTAL(9,D92:D92)</f>
        <v>827432.32</v>
      </c>
      <c r="E91" s="27">
        <f t="shared" ref="E91:E99" si="4">IF(B91&lt;&gt;0,D91/B91,"-")</f>
        <v>1.2137838980178528</v>
      </c>
      <c r="F91" s="27">
        <f t="shared" ref="F91:F99" si="5">IF(C91&lt;&gt;0,D91/C91,"-")</f>
        <v>0.52554939171018544</v>
      </c>
    </row>
    <row r="92" spans="1:6" x14ac:dyDescent="0.3">
      <c r="A92" s="34" t="s">
        <v>100</v>
      </c>
      <c r="B92" s="35">
        <v>681696.57</v>
      </c>
      <c r="C92" s="35">
        <v>1574414</v>
      </c>
      <c r="D92" s="35">
        <v>827432.32</v>
      </c>
      <c r="E92" s="36">
        <f t="shared" si="4"/>
        <v>1.2137838980178528</v>
      </c>
      <c r="F92" s="36">
        <f t="shared" si="5"/>
        <v>0.52554939171018544</v>
      </c>
    </row>
    <row r="93" spans="1:6" x14ac:dyDescent="0.3">
      <c r="A93" s="25" t="s">
        <v>101</v>
      </c>
      <c r="B93" s="26">
        <f>SUBTOTAL(9,B94:B94)</f>
        <v>28224.31</v>
      </c>
      <c r="C93" s="26">
        <f>SUBTOTAL(9,C94:C94)</f>
        <v>56011</v>
      </c>
      <c r="D93" s="26">
        <f>SUBTOTAL(9,D94:D94)</f>
        <v>24819.200000000001</v>
      </c>
      <c r="E93" s="27">
        <f t="shared" si="4"/>
        <v>0.87935542091197272</v>
      </c>
      <c r="F93" s="27">
        <f t="shared" si="5"/>
        <v>0.44311295995429473</v>
      </c>
    </row>
    <row r="94" spans="1:6" x14ac:dyDescent="0.3">
      <c r="A94" s="34" t="s">
        <v>102</v>
      </c>
      <c r="B94" s="35">
        <v>28224.31</v>
      </c>
      <c r="C94" s="35">
        <v>56011</v>
      </c>
      <c r="D94" s="35">
        <v>24819.200000000001</v>
      </c>
      <c r="E94" s="36">
        <f t="shared" si="4"/>
        <v>0.87935542091197272</v>
      </c>
      <c r="F94" s="36">
        <f t="shared" si="5"/>
        <v>0.44311295995429473</v>
      </c>
    </row>
    <row r="95" spans="1:6" x14ac:dyDescent="0.3">
      <c r="A95" s="25" t="s">
        <v>103</v>
      </c>
      <c r="B95" s="26">
        <f>SUBTOTAL(9,B96:B96)</f>
        <v>8000</v>
      </c>
      <c r="C95" s="26">
        <f>SUBTOTAL(9,C96:C96)</f>
        <v>0</v>
      </c>
      <c r="D95" s="26">
        <f>SUBTOTAL(9,D96:D96)</f>
        <v>0</v>
      </c>
      <c r="E95" s="27">
        <f t="shared" si="4"/>
        <v>0</v>
      </c>
      <c r="F95" s="27" t="str">
        <f t="shared" si="5"/>
        <v>-</v>
      </c>
    </row>
    <row r="96" spans="1:6" x14ac:dyDescent="0.3">
      <c r="A96" s="34" t="s">
        <v>104</v>
      </c>
      <c r="B96" s="35">
        <v>8000</v>
      </c>
      <c r="C96" s="35">
        <v>0</v>
      </c>
      <c r="D96" s="35">
        <v>0</v>
      </c>
      <c r="E96" s="36">
        <f t="shared" si="4"/>
        <v>0</v>
      </c>
      <c r="F96" s="36" t="str">
        <f t="shared" si="5"/>
        <v>-</v>
      </c>
    </row>
    <row r="97" spans="1:6" x14ac:dyDescent="0.3">
      <c r="A97" s="25" t="s">
        <v>105</v>
      </c>
      <c r="B97" s="26">
        <f>SUBTOTAL(9,B98:B98)</f>
        <v>982422.35</v>
      </c>
      <c r="C97" s="26">
        <f>SUBTOTAL(9,C98:C98)</f>
        <v>0</v>
      </c>
      <c r="D97" s="26">
        <f>SUBTOTAL(9,D98:D98)</f>
        <v>37844.33</v>
      </c>
      <c r="E97" s="27">
        <f t="shared" si="4"/>
        <v>3.8521446504143561E-2</v>
      </c>
      <c r="F97" s="27" t="str">
        <f t="shared" si="5"/>
        <v>-</v>
      </c>
    </row>
    <row r="98" spans="1:6" x14ac:dyDescent="0.3">
      <c r="A98" s="34" t="s">
        <v>106</v>
      </c>
      <c r="B98" s="35">
        <v>982422.35</v>
      </c>
      <c r="C98" s="35">
        <v>0</v>
      </c>
      <c r="D98" s="35">
        <v>37844.33</v>
      </c>
      <c r="E98" s="36">
        <f t="shared" si="4"/>
        <v>3.8521446504143561E-2</v>
      </c>
      <c r="F98" s="36" t="str">
        <f t="shared" si="5"/>
        <v>-</v>
      </c>
    </row>
    <row r="99" spans="1:6" ht="20.100000000000001" customHeight="1" x14ac:dyDescent="0.3">
      <c r="A99" s="37" t="s">
        <v>51</v>
      </c>
      <c r="B99" s="38">
        <f>IFERROR(SUBTOTAL(9,B92:B98),0)</f>
        <v>1700343.23</v>
      </c>
      <c r="C99" s="38">
        <f>IFERROR(SUBTOTAL(9,C92:C98),0)</f>
        <v>1630425</v>
      </c>
      <c r="D99" s="38">
        <f>IFERROR(SUBTOTAL(9,D92:D98),0)</f>
        <v>890095.84999999986</v>
      </c>
      <c r="E99" s="39">
        <f t="shared" si="4"/>
        <v>0.52348010348475338</v>
      </c>
      <c r="F99" s="39">
        <f t="shared" si="5"/>
        <v>0.54592873023904798</v>
      </c>
    </row>
    <row r="100" spans="1:6" x14ac:dyDescent="0.3">
      <c r="A100" s="11"/>
      <c r="B100" s="11"/>
      <c r="C100" s="11"/>
      <c r="D100" s="11"/>
      <c r="E100" s="11"/>
      <c r="F100" s="11"/>
    </row>
    <row r="101" spans="1:6" x14ac:dyDescent="0.3">
      <c r="A101" s="11"/>
      <c r="B101" s="11"/>
      <c r="C101" s="11"/>
      <c r="D101" s="11"/>
      <c r="E101" s="11"/>
      <c r="F101" s="11"/>
    </row>
    <row r="102" spans="1:6" s="7" customFormat="1" ht="24.9" customHeight="1" x14ac:dyDescent="0.3">
      <c r="A102" s="8" t="s">
        <v>52</v>
      </c>
      <c r="B102" s="9"/>
      <c r="C102" s="9"/>
      <c r="D102" s="9"/>
      <c r="E102" s="9"/>
      <c r="F102" s="9"/>
    </row>
    <row r="103" spans="1:6" ht="57.6" customHeight="1" x14ac:dyDescent="0.3">
      <c r="A103" s="40" t="s">
        <v>30</v>
      </c>
      <c r="B103" s="10" t="s">
        <v>31</v>
      </c>
      <c r="C103" s="10" t="s">
        <v>7</v>
      </c>
      <c r="D103" s="10" t="s">
        <v>32</v>
      </c>
      <c r="E103" s="10" t="s">
        <v>33</v>
      </c>
      <c r="F103" s="10" t="s">
        <v>34</v>
      </c>
    </row>
    <row r="104" spans="1:6" s="11" customFormat="1" ht="15.9" customHeight="1" x14ac:dyDescent="0.3">
      <c r="A104" s="12" t="s">
        <v>11</v>
      </c>
      <c r="B104" s="12">
        <f>COLUMN()</f>
        <v>2</v>
      </c>
      <c r="C104" s="12">
        <f>COLUMN()</f>
        <v>3</v>
      </c>
      <c r="D104" s="12">
        <f>COLUMN()</f>
        <v>4</v>
      </c>
      <c r="E104" s="12" t="str">
        <f>_xlfn.CONCAT(TEXT(COLUMN(),"@")," (",TEXT(D104,"@")," / ",TEXT(B104,"@"),")")</f>
        <v>5 (4 / 2)</v>
      </c>
      <c r="F104" s="12" t="str">
        <f>_xlfn.CONCAT(TEXT(COLUMN(),"@")," (",TEXT(D104,"@")," / ",TEXT(C104,"@"),")")</f>
        <v>6 (4 / 3)</v>
      </c>
    </row>
    <row r="105" spans="1:6" x14ac:dyDescent="0.3">
      <c r="A105" s="25" t="s">
        <v>99</v>
      </c>
      <c r="B105" s="26">
        <f>SUBTOTAL(9,B106:B106)</f>
        <v>681696.57</v>
      </c>
      <c r="C105" s="26">
        <f>SUBTOTAL(9,C106:C106)</f>
        <v>1574414</v>
      </c>
      <c r="D105" s="26">
        <f>SUBTOTAL(9,D106:D106)</f>
        <v>865287.32</v>
      </c>
      <c r="E105" s="27">
        <f t="shared" ref="E105:E112" si="6">IF(B105&lt;&gt;0,D105/B105,"-")</f>
        <v>1.2693144693393426</v>
      </c>
      <c r="F105" s="27">
        <f t="shared" ref="F105:F113" si="7">IF(C105&lt;&gt;0,D105/C105,"-")</f>
        <v>0.54959325819003135</v>
      </c>
    </row>
    <row r="106" spans="1:6" x14ac:dyDescent="0.3">
      <c r="A106" s="34" t="s">
        <v>100</v>
      </c>
      <c r="B106" s="35">
        <v>681696.57</v>
      </c>
      <c r="C106" s="35">
        <v>1574414</v>
      </c>
      <c r="D106" s="35">
        <v>865287.32</v>
      </c>
      <c r="E106" s="36">
        <f t="shared" si="6"/>
        <v>1.2693144693393426</v>
      </c>
      <c r="F106" s="36">
        <f t="shared" si="7"/>
        <v>0.54959325819003135</v>
      </c>
    </row>
    <row r="107" spans="1:6" x14ac:dyDescent="0.3">
      <c r="A107" s="25" t="s">
        <v>101</v>
      </c>
      <c r="B107" s="26">
        <f>SUBTOTAL(9,B108:B108)</f>
        <v>65327.16</v>
      </c>
      <c r="C107" s="26">
        <f>SUBTOTAL(9,C108:C108)</f>
        <v>56011</v>
      </c>
      <c r="D107" s="26">
        <f>SUBTOTAL(9,D108:D108)</f>
        <v>51790.06</v>
      </c>
      <c r="E107" s="27">
        <f t="shared" si="6"/>
        <v>0.79277990961186728</v>
      </c>
      <c r="F107" s="27">
        <f t="shared" si="7"/>
        <v>0.9246408741140133</v>
      </c>
    </row>
    <row r="108" spans="1:6" x14ac:dyDescent="0.3">
      <c r="A108" s="34" t="s">
        <v>102</v>
      </c>
      <c r="B108" s="35">
        <v>65327.16</v>
      </c>
      <c r="C108" s="35">
        <v>56011</v>
      </c>
      <c r="D108" s="35">
        <v>51790.06</v>
      </c>
      <c r="E108" s="36">
        <f t="shared" si="6"/>
        <v>0.79277990961186728</v>
      </c>
      <c r="F108" s="36">
        <f t="shared" si="7"/>
        <v>0.9246408741140133</v>
      </c>
    </row>
    <row r="109" spans="1:6" x14ac:dyDescent="0.3">
      <c r="A109" s="25" t="s">
        <v>103</v>
      </c>
      <c r="B109" s="26">
        <f>SUBTOTAL(9,B110:B110)</f>
        <v>0</v>
      </c>
      <c r="C109" s="26">
        <f>SUBTOTAL(9,C110:C110)</f>
        <v>0</v>
      </c>
      <c r="D109" s="26">
        <f>SUBTOTAL(9,D110:D110)</f>
        <v>6680</v>
      </c>
      <c r="E109" s="27" t="str">
        <f t="shared" si="6"/>
        <v>-</v>
      </c>
      <c r="F109" s="27" t="str">
        <f t="shared" si="7"/>
        <v>-</v>
      </c>
    </row>
    <row r="110" spans="1:6" x14ac:dyDescent="0.3">
      <c r="A110" s="34" t="s">
        <v>104</v>
      </c>
      <c r="B110" s="35">
        <v>0</v>
      </c>
      <c r="C110" s="35">
        <v>0</v>
      </c>
      <c r="D110" s="35">
        <v>6680</v>
      </c>
      <c r="E110" s="36" t="str">
        <f t="shared" si="6"/>
        <v>-</v>
      </c>
      <c r="F110" s="36" t="str">
        <f t="shared" si="7"/>
        <v>-</v>
      </c>
    </row>
    <row r="111" spans="1:6" x14ac:dyDescent="0.3">
      <c r="A111" s="25" t="s">
        <v>105</v>
      </c>
      <c r="B111" s="26">
        <f>SUBTOTAL(9,B112:B112)</f>
        <v>982422.35</v>
      </c>
      <c r="C111" s="26">
        <f>SUBTOTAL(9,C112:C112)</f>
        <v>0</v>
      </c>
      <c r="D111" s="26">
        <f>SUBTOTAL(9,D112:D112)</f>
        <v>10460.459999999999</v>
      </c>
      <c r="E111" s="27">
        <f t="shared" si="6"/>
        <v>1.0647620140156624E-2</v>
      </c>
      <c r="F111" s="27" t="str">
        <f t="shared" si="7"/>
        <v>-</v>
      </c>
    </row>
    <row r="112" spans="1:6" x14ac:dyDescent="0.3">
      <c r="A112" s="34" t="s">
        <v>106</v>
      </c>
      <c r="B112" s="35">
        <v>982422.35</v>
      </c>
      <c r="C112" s="35">
        <v>0</v>
      </c>
      <c r="D112" s="35">
        <v>10460.459999999999</v>
      </c>
      <c r="E112" s="36">
        <f t="shared" si="6"/>
        <v>1.0647620140156624E-2</v>
      </c>
      <c r="F112" s="36" t="str">
        <f t="shared" si="7"/>
        <v>-</v>
      </c>
    </row>
    <row r="113" spans="1:6" ht="20.100000000000001" customHeight="1" x14ac:dyDescent="0.3">
      <c r="A113" s="37" t="s">
        <v>51</v>
      </c>
      <c r="B113" s="38">
        <f>IFERROR(SUBTOTAL(9,B106:B112),0)</f>
        <v>1729446.08</v>
      </c>
      <c r="C113" s="38">
        <f>IFERROR(SUBTOTAL(9,C106:C112),0)</f>
        <v>1630425</v>
      </c>
      <c r="D113" s="38">
        <f>IFERROR(SUBTOTAL(9,D106:D112),0)</f>
        <v>934217.83999999985</v>
      </c>
      <c r="E113" s="39">
        <f>IF(B113&lt;&gt;0,D113/D113,"-")</f>
        <v>1</v>
      </c>
      <c r="F113" s="39">
        <f t="shared" si="7"/>
        <v>0.5729903798089454</v>
      </c>
    </row>
    <row r="114" spans="1:6" x14ac:dyDescent="0.3">
      <c r="E114" s="11"/>
      <c r="F114" s="11"/>
    </row>
    <row r="115" spans="1:6" x14ac:dyDescent="0.3">
      <c r="C115" s="24"/>
    </row>
    <row r="120" spans="1:6" s="6" customFormat="1" ht="24.9" customHeight="1" x14ac:dyDescent="0.35">
      <c r="A120" s="62" t="s">
        <v>107</v>
      </c>
      <c r="B120" s="62"/>
      <c r="C120" s="62"/>
      <c r="D120" s="62"/>
      <c r="E120" s="62"/>
      <c r="F120" s="62"/>
    </row>
    <row r="121" spans="1:6" s="7" customFormat="1" ht="24.9" customHeight="1" x14ac:dyDescent="0.3">
      <c r="A121" s="8" t="s">
        <v>52</v>
      </c>
      <c r="B121" s="9"/>
      <c r="C121" s="9"/>
      <c r="D121" s="9"/>
      <c r="E121" s="9"/>
      <c r="F121" s="9"/>
    </row>
    <row r="122" spans="1:6" ht="57.6" customHeight="1" x14ac:dyDescent="0.3">
      <c r="A122" s="10" t="s">
        <v>30</v>
      </c>
      <c r="B122" s="10" t="s">
        <v>31</v>
      </c>
      <c r="C122" s="10" t="s">
        <v>7</v>
      </c>
      <c r="D122" s="10" t="s">
        <v>32</v>
      </c>
      <c r="E122" s="10" t="s">
        <v>33</v>
      </c>
      <c r="F122" s="10" t="s">
        <v>34</v>
      </c>
    </row>
    <row r="123" spans="1:6" s="11" customFormat="1" ht="15.9" customHeight="1" x14ac:dyDescent="0.3">
      <c r="A123" s="12" t="s">
        <v>11</v>
      </c>
      <c r="B123" s="12">
        <f>COLUMN()</f>
        <v>2</v>
      </c>
      <c r="C123" s="12">
        <f>COLUMN()</f>
        <v>3</v>
      </c>
      <c r="D123" s="12">
        <f>COLUMN()</f>
        <v>4</v>
      </c>
      <c r="E123" s="12" t="str">
        <f>_xlfn.CONCAT(TEXT(COLUMN(),"@")," (",TEXT(D123,"@")," / ",TEXT(B123,"@"),")")</f>
        <v>5 (4 / 2)</v>
      </c>
      <c r="F123" s="12" t="str">
        <f>_xlfn.CONCAT(TEXT(COLUMN(),"@")," (",TEXT(D123,"@")," / ",TEXT(C123,"@"),")")</f>
        <v>6 (4 / 3)</v>
      </c>
    </row>
    <row r="124" spans="1:6" x14ac:dyDescent="0.3">
      <c r="A124" s="25" t="s">
        <v>108</v>
      </c>
      <c r="B124" s="26">
        <f>SUBTOTAL(9,B125:B125)</f>
        <v>1737446.08</v>
      </c>
      <c r="C124" s="26">
        <f>SUBTOTAL(9,C125:C125)</f>
        <v>1630425</v>
      </c>
      <c r="D124" s="26">
        <f>SUBTOTAL(9,D125:D125)</f>
        <v>934217.84</v>
      </c>
      <c r="E124" s="27">
        <f>IF(B124&lt;&gt;0,D124/B124,"-")</f>
        <v>0.53769601874493855</v>
      </c>
      <c r="F124" s="27">
        <f>IF(C124&lt;&gt;0,D124/C124,"-")</f>
        <v>0.57299037980894552</v>
      </c>
    </row>
    <row r="125" spans="1:6" x14ac:dyDescent="0.3">
      <c r="A125" s="34" t="s">
        <v>109</v>
      </c>
      <c r="B125" s="35">
        <v>1737446.08</v>
      </c>
      <c r="C125" s="35">
        <v>1630425</v>
      </c>
      <c r="D125" s="35">
        <v>934217.84</v>
      </c>
      <c r="E125" s="36">
        <f>IF(B125&lt;&gt;0,D125/B125,"-")</f>
        <v>0.53769601874493855</v>
      </c>
      <c r="F125" s="36">
        <f>IF(C125&lt;&gt;0,D125/C125,"-")</f>
        <v>0.57299037980894552</v>
      </c>
    </row>
    <row r="126" spans="1:6" ht="20.100000000000001" customHeight="1" x14ac:dyDescent="0.3">
      <c r="A126" s="37" t="s">
        <v>51</v>
      </c>
      <c r="B126" s="38">
        <f>IFERROR(SUBTOTAL(9,B125:B125),0)</f>
        <v>1737446.08</v>
      </c>
      <c r="C126" s="38">
        <f>IFERROR(SUBTOTAL(9,C125:C125),0)</f>
        <v>1630425</v>
      </c>
      <c r="D126" s="38">
        <f>IFERROR(SUBTOTAL(9,D125:D125),0)</f>
        <v>934217.84</v>
      </c>
      <c r="E126" s="39">
        <f>IF(B126&lt;&gt;0,D126/B126,"-")</f>
        <v>0.53769601874493855</v>
      </c>
      <c r="F126" s="39">
        <f>IF(C126&lt;&gt;0,D126/C126,"-")</f>
        <v>0.57299037980894552</v>
      </c>
    </row>
    <row r="127" spans="1:6" x14ac:dyDescent="0.3">
      <c r="A127" s="11"/>
      <c r="B127" s="11"/>
      <c r="C127" s="11"/>
      <c r="D127" s="11"/>
      <c r="E127" s="11"/>
      <c r="F127" s="11"/>
    </row>
    <row r="128" spans="1:6" x14ac:dyDescent="0.3">
      <c r="A128" s="11"/>
      <c r="B128" s="11"/>
      <c r="C128" s="11"/>
      <c r="D128" s="11"/>
      <c r="E128" s="11"/>
      <c r="F128" s="11"/>
    </row>
    <row r="129" spans="3:3" x14ac:dyDescent="0.3">
      <c r="C129" s="24"/>
    </row>
  </sheetData>
  <mergeCells count="5">
    <mergeCell ref="A2:F2"/>
    <mergeCell ref="A3:F3"/>
    <mergeCell ref="A1:F1"/>
    <mergeCell ref="A87:F87"/>
    <mergeCell ref="A120:F120"/>
  </mergeCells>
  <pageMargins left="0.39370078740157499" right="0.39370078740157499" top="0.39370078740157499" bottom="0.39370078740157499" header="0.23622047244094499" footer="0.23622047244094499"/>
  <pageSetup paperSize="9" scale="10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2"/>
  <sheetViews>
    <sheetView zoomScaleNormal="100" workbookViewId="0">
      <pane ySplit="6" topLeftCell="A25" activePane="bottomLeft" state="frozen"/>
      <selection pane="bottomLeft" activeCell="C36" sqref="C36"/>
    </sheetView>
  </sheetViews>
  <sheetFormatPr defaultColWidth="9.109375" defaultRowHeight="14.4" x14ac:dyDescent="0.3"/>
  <cols>
    <col min="1" max="1" width="73.6640625" style="1" customWidth="1"/>
    <col min="2" max="2" width="29.6640625" style="1" customWidth="1"/>
    <col min="3" max="4" width="19.6640625" style="1" customWidth="1"/>
    <col min="5" max="5" width="15.6640625" style="1" customWidth="1"/>
    <col min="6" max="6" width="12.6640625" style="1" customWidth="1"/>
  </cols>
  <sheetData>
    <row r="1" spans="1:6" s="5" customFormat="1" ht="30" customHeight="1" x14ac:dyDescent="0.3">
      <c r="A1" s="62" t="s">
        <v>2</v>
      </c>
      <c r="B1" s="62"/>
      <c r="C1" s="62"/>
      <c r="D1" s="62"/>
      <c r="E1" s="62"/>
      <c r="F1" s="62"/>
    </row>
    <row r="2" spans="1:6" s="5" customFormat="1" ht="30" customHeight="1" x14ac:dyDescent="0.3">
      <c r="A2" s="62" t="s">
        <v>110</v>
      </c>
      <c r="B2" s="62"/>
      <c r="C2" s="62"/>
      <c r="D2" s="62"/>
      <c r="E2" s="62"/>
      <c r="F2" s="62"/>
    </row>
    <row r="3" spans="1:6" s="6" customFormat="1" ht="24.9" customHeight="1" x14ac:dyDescent="0.35">
      <c r="A3" s="62" t="s">
        <v>111</v>
      </c>
      <c r="B3" s="62"/>
      <c r="C3" s="62"/>
      <c r="D3" s="62"/>
      <c r="E3" s="62"/>
      <c r="F3" s="62"/>
    </row>
    <row r="4" spans="1:6" s="7" customFormat="1" ht="24.9" customHeight="1" x14ac:dyDescent="0.3">
      <c r="A4" s="8" t="s">
        <v>112</v>
      </c>
      <c r="B4" s="9"/>
      <c r="C4" s="9"/>
      <c r="D4" s="9"/>
      <c r="E4" s="9"/>
      <c r="F4" s="9"/>
    </row>
    <row r="5" spans="1:6" ht="57.6" customHeight="1" x14ac:dyDescent="0.3">
      <c r="A5" s="10" t="s">
        <v>30</v>
      </c>
      <c r="B5" s="10" t="s">
        <v>31</v>
      </c>
      <c r="C5" s="10" t="s">
        <v>7</v>
      </c>
      <c r="D5" s="10" t="s">
        <v>32</v>
      </c>
      <c r="E5" s="10" t="s">
        <v>33</v>
      </c>
      <c r="F5" s="10" t="s">
        <v>34</v>
      </c>
    </row>
    <row r="6" spans="1:6" s="11" customFormat="1" ht="15.9" customHeight="1" x14ac:dyDescent="0.3">
      <c r="A6" s="12" t="s">
        <v>11</v>
      </c>
      <c r="B6" s="12">
        <f>COLUMN()</f>
        <v>2</v>
      </c>
      <c r="C6" s="12">
        <v>3</v>
      </c>
      <c r="D6" s="12">
        <f>COLUMN()</f>
        <v>4</v>
      </c>
      <c r="E6" s="12" t="str">
        <f>_xlfn.CONCAT(TEXT(COLUMN(),"@")," (",TEXT(D6,"@")," / ",TEXT(B6,"@"),")")</f>
        <v>5 (4 / 2)</v>
      </c>
      <c r="F6" s="12" t="str">
        <f>_xlfn.CONCAT(TEXT(COLUMN(),"@")," (",TEXT(D6,"@")," / ",TEXT(C6,"@"),")")</f>
        <v>6 (4 / 3)</v>
      </c>
    </row>
    <row r="7" spans="1:6" ht="20.100000000000001" customHeight="1" x14ac:dyDescent="0.3">
      <c r="A7" s="37" t="s">
        <v>51</v>
      </c>
      <c r="B7" s="38">
        <v>1737446.08</v>
      </c>
      <c r="C7" s="38">
        <v>1630425</v>
      </c>
      <c r="D7" s="38">
        <v>890095.85</v>
      </c>
      <c r="E7" s="39">
        <f>IF(B7&lt;&gt;0,D7/B7,"-")</f>
        <v>0.51230127958848648</v>
      </c>
      <c r="F7" s="39">
        <f>IF(C7&lt;&gt;0,D7/C7,"-")</f>
        <v>0.54592873023904809</v>
      </c>
    </row>
    <row r="8" spans="1:6" x14ac:dyDescent="0.3">
      <c r="A8" s="11"/>
      <c r="B8" s="11"/>
      <c r="C8" s="11"/>
      <c r="D8" s="11"/>
      <c r="E8" s="11"/>
      <c r="F8" s="11"/>
    </row>
    <row r="9" spans="1:6" x14ac:dyDescent="0.3">
      <c r="A9" s="11"/>
      <c r="B9" s="11"/>
      <c r="C9" s="11"/>
      <c r="D9" s="11"/>
      <c r="E9" s="11"/>
      <c r="F9" s="11"/>
    </row>
    <row r="10" spans="1:6" s="7" customFormat="1" ht="24.9" customHeight="1" x14ac:dyDescent="0.3">
      <c r="A10" s="8" t="s">
        <v>113</v>
      </c>
      <c r="B10" s="9"/>
      <c r="C10" s="9"/>
      <c r="D10" s="9"/>
      <c r="E10" s="9"/>
      <c r="F10" s="9"/>
    </row>
    <row r="11" spans="1:6" ht="57.6" customHeight="1" x14ac:dyDescent="0.3">
      <c r="A11" s="40" t="s">
        <v>30</v>
      </c>
      <c r="B11" s="10" t="s">
        <v>31</v>
      </c>
      <c r="C11" s="10" t="s">
        <v>7</v>
      </c>
      <c r="D11" s="10" t="s">
        <v>32</v>
      </c>
      <c r="E11" s="10" t="s">
        <v>33</v>
      </c>
      <c r="F11" s="10" t="s">
        <v>34</v>
      </c>
    </row>
    <row r="12" spans="1:6" s="11" customFormat="1" ht="15.9" customHeight="1" x14ac:dyDescent="0.3">
      <c r="A12" s="12" t="s">
        <v>11</v>
      </c>
      <c r="B12" s="12">
        <f>COLUMN()</f>
        <v>2</v>
      </c>
      <c r="C12" s="12">
        <v>3</v>
      </c>
      <c r="D12" s="12">
        <f>COLUMN()</f>
        <v>4</v>
      </c>
      <c r="E12" s="12" t="str">
        <f>_xlfn.CONCAT(TEXT(COLUMN(),"@")," (",TEXT(D12,"@")," / ",TEXT(B12,"@"),")")</f>
        <v>5 (4 / 2)</v>
      </c>
      <c r="F12" s="12" t="str">
        <f>_xlfn.CONCAT(TEXT(COLUMN(),"@")," (",TEXT(D12,"@")," / ",TEXT(C12,"@"),")")</f>
        <v>6 (4 / 3)</v>
      </c>
    </row>
    <row r="13" spans="1:6" ht="20.100000000000001" customHeight="1" x14ac:dyDescent="0.3">
      <c r="A13" s="37" t="s">
        <v>51</v>
      </c>
      <c r="B13" s="38">
        <v>1737446.08</v>
      </c>
      <c r="C13" s="38">
        <v>1630425</v>
      </c>
      <c r="D13" s="38">
        <v>934217.84</v>
      </c>
      <c r="E13" s="39">
        <f>IF(B13&lt;&gt;0,D13/D13,"-")</f>
        <v>1</v>
      </c>
      <c r="F13" s="39">
        <f>IF(C13&lt;&gt;0,D13/C13,"-")</f>
        <v>0.57299037980894552</v>
      </c>
    </row>
    <row r="14" spans="1:6" x14ac:dyDescent="0.3">
      <c r="E14" s="11"/>
      <c r="F14" s="11"/>
    </row>
    <row r="15" spans="1:6" x14ac:dyDescent="0.3">
      <c r="C15" s="24"/>
    </row>
    <row r="20" spans="1:6" s="6" customFormat="1" ht="24.9" customHeight="1" x14ac:dyDescent="0.35">
      <c r="A20" s="62" t="s">
        <v>114</v>
      </c>
      <c r="B20" s="62"/>
      <c r="C20" s="62"/>
      <c r="D20" s="62"/>
      <c r="E20" s="62"/>
      <c r="F20" s="62"/>
    </row>
    <row r="21" spans="1:6" s="7" customFormat="1" ht="24.9" customHeight="1" x14ac:dyDescent="0.3">
      <c r="A21" s="8" t="s">
        <v>112</v>
      </c>
      <c r="B21" s="9"/>
      <c r="C21" s="9"/>
      <c r="D21" s="9"/>
      <c r="E21" s="9"/>
      <c r="F21" s="9"/>
    </row>
    <row r="22" spans="1:6" ht="57.6" customHeight="1" x14ac:dyDescent="0.3">
      <c r="A22" s="10" t="s">
        <v>30</v>
      </c>
      <c r="B22" s="10" t="s">
        <v>31</v>
      </c>
      <c r="C22" s="10" t="s">
        <v>7</v>
      </c>
      <c r="D22" s="10" t="s">
        <v>32</v>
      </c>
      <c r="E22" s="10" t="s">
        <v>33</v>
      </c>
      <c r="F22" s="10" t="s">
        <v>34</v>
      </c>
    </row>
    <row r="23" spans="1:6" s="11" customFormat="1" ht="15.9" customHeight="1" x14ac:dyDescent="0.3">
      <c r="A23" s="12" t="s">
        <v>11</v>
      </c>
      <c r="B23" s="12">
        <f>COLUMN()</f>
        <v>2</v>
      </c>
      <c r="C23" s="12">
        <f>COLUMN()</f>
        <v>3</v>
      </c>
      <c r="D23" s="12">
        <f>COLUMN()</f>
        <v>4</v>
      </c>
      <c r="E23" s="12" t="str">
        <f>_xlfn.CONCAT(TEXT(COLUMN(),"@")," (",TEXT(D23,"@")," / ",TEXT(B23,"@"),")")</f>
        <v>5 (4 / 2)</v>
      </c>
      <c r="F23" s="12" t="str">
        <f>_xlfn.CONCAT(TEXT(COLUMN(),"@")," (",TEXT(D23,"@")," / ",TEXT(C23,"@"),")")</f>
        <v>6 (4 / 3)</v>
      </c>
    </row>
    <row r="24" spans="1:6" ht="20.100000000000001" customHeight="1" x14ac:dyDescent="0.3">
      <c r="A24" s="37" t="s">
        <v>51</v>
      </c>
      <c r="B24" s="38">
        <v>1737446.08</v>
      </c>
      <c r="C24" s="38">
        <v>1630425</v>
      </c>
      <c r="D24" s="38">
        <v>890095.85</v>
      </c>
      <c r="E24" s="39">
        <f>IF(B24&lt;&gt;0,D24/B24,"-")</f>
        <v>0.51230127958848648</v>
      </c>
      <c r="F24" s="39">
        <f>IF(C24&lt;&gt;0,D24/C24,"-")</f>
        <v>0.54592873023904809</v>
      </c>
    </row>
    <row r="25" spans="1:6" x14ac:dyDescent="0.3">
      <c r="A25" s="11"/>
      <c r="B25" s="11"/>
      <c r="C25" s="11"/>
      <c r="D25" s="11"/>
      <c r="E25" s="11"/>
      <c r="F25" s="11"/>
    </row>
    <row r="26" spans="1:6" x14ac:dyDescent="0.3">
      <c r="A26" s="11"/>
      <c r="B26" s="11"/>
      <c r="C26" s="11"/>
      <c r="D26" s="11"/>
      <c r="E26" s="11"/>
      <c r="F26" s="11"/>
    </row>
    <row r="27" spans="1:6" s="7" customFormat="1" ht="24.9" customHeight="1" x14ac:dyDescent="0.3">
      <c r="A27" s="8" t="s">
        <v>113</v>
      </c>
      <c r="B27" s="9"/>
      <c r="C27" s="9"/>
      <c r="D27" s="9"/>
      <c r="E27" s="9"/>
      <c r="F27" s="9"/>
    </row>
    <row r="28" spans="1:6" ht="57.6" customHeight="1" x14ac:dyDescent="0.3">
      <c r="A28" s="40" t="s">
        <v>30</v>
      </c>
      <c r="B28" s="10" t="s">
        <v>31</v>
      </c>
      <c r="C28" s="10" t="s">
        <v>7</v>
      </c>
      <c r="D28" s="10" t="s">
        <v>32</v>
      </c>
      <c r="E28" s="10" t="s">
        <v>33</v>
      </c>
      <c r="F28" s="10" t="s">
        <v>34</v>
      </c>
    </row>
    <row r="29" spans="1:6" s="11" customFormat="1" ht="15.9" customHeight="1" x14ac:dyDescent="0.3">
      <c r="A29" s="12" t="s">
        <v>11</v>
      </c>
      <c r="B29" s="12">
        <f>COLUMN()</f>
        <v>2</v>
      </c>
      <c r="C29" s="12">
        <f>COLUMN()</f>
        <v>3</v>
      </c>
      <c r="D29" s="12">
        <f>COLUMN()</f>
        <v>4</v>
      </c>
      <c r="E29" s="12" t="str">
        <f>_xlfn.CONCAT(TEXT(COLUMN(),"@")," (",TEXT(D29,"@")," / ",TEXT(B29,"@"),")")</f>
        <v>5 (4 / 2)</v>
      </c>
      <c r="F29" s="12" t="str">
        <f>_xlfn.CONCAT(TEXT(COLUMN(),"@")," (",TEXT(D29,"@")," / ",TEXT(C29,"@"),")")</f>
        <v>6 (4 / 3)</v>
      </c>
    </row>
    <row r="30" spans="1:6" ht="20.100000000000001" customHeight="1" x14ac:dyDescent="0.3">
      <c r="A30" s="37" t="s">
        <v>51</v>
      </c>
      <c r="B30" s="38">
        <v>1737446.08</v>
      </c>
      <c r="C30" s="38">
        <v>1630425</v>
      </c>
      <c r="D30" s="38">
        <v>934217.84</v>
      </c>
      <c r="E30" s="39">
        <f>IF(B30&lt;&gt;0,D30/D30,"-")</f>
        <v>1</v>
      </c>
      <c r="F30" s="39">
        <f>IF(C30&lt;&gt;0,D30/C30,"-")</f>
        <v>0.57299037980894552</v>
      </c>
    </row>
    <row r="31" spans="1:6" x14ac:dyDescent="0.3">
      <c r="E31" s="11"/>
      <c r="F31" s="11"/>
    </row>
    <row r="32" spans="1:6" x14ac:dyDescent="0.3">
      <c r="C32" s="24"/>
    </row>
  </sheetData>
  <mergeCells count="4">
    <mergeCell ref="A2:F2"/>
    <mergeCell ref="A3:F3"/>
    <mergeCell ref="A1:F1"/>
    <mergeCell ref="A20:F20"/>
  </mergeCells>
  <pageMargins left="0.39370078740157499" right="0.39370078740157499" top="0.39370078740157499" bottom="0.39370078740157499" header="0.23622047244094499" footer="0.23622047244094499"/>
  <pageSetup paperSize="9" scale="1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01"/>
  <sheetViews>
    <sheetView tabSelected="1" zoomScaleNormal="100" workbookViewId="0">
      <pane ySplit="5" topLeftCell="A10" activePane="bottomLeft" state="frozen"/>
      <selection pane="bottomLeft" activeCell="B83" sqref="B83"/>
    </sheetView>
  </sheetViews>
  <sheetFormatPr defaultColWidth="9.109375" defaultRowHeight="14.4" x14ac:dyDescent="0.3"/>
  <cols>
    <col min="1" max="1" width="73.6640625" style="1" customWidth="1"/>
    <col min="2" max="2" width="27.44140625" style="1" customWidth="1"/>
    <col min="3" max="4" width="19.6640625" style="1" customWidth="1"/>
    <col min="5" max="5" width="15.6640625" style="1" customWidth="1"/>
    <col min="6" max="6" width="12.6640625" style="1" customWidth="1"/>
  </cols>
  <sheetData>
    <row r="1" spans="1:6" s="5" customFormat="1" ht="30" customHeight="1" x14ac:dyDescent="0.3">
      <c r="A1" s="62" t="s">
        <v>115</v>
      </c>
      <c r="B1" s="62"/>
      <c r="C1" s="62"/>
      <c r="D1" s="62"/>
      <c r="E1" s="62"/>
      <c r="F1" s="62"/>
    </row>
    <row r="2" spans="1:6" s="6" customFormat="1" ht="24.9" customHeight="1" x14ac:dyDescent="0.35">
      <c r="A2" s="62" t="s">
        <v>116</v>
      </c>
      <c r="B2" s="62"/>
      <c r="C2" s="62"/>
      <c r="D2" s="62"/>
      <c r="E2" s="62"/>
      <c r="F2" s="62"/>
    </row>
    <row r="3" spans="1:6" s="7" customFormat="1" ht="24.9" customHeight="1" x14ac:dyDescent="0.3">
      <c r="A3" s="8" t="s">
        <v>117</v>
      </c>
      <c r="B3" s="9"/>
      <c r="C3" s="9"/>
      <c r="D3" s="9"/>
      <c r="E3" s="9"/>
      <c r="F3" s="9"/>
    </row>
    <row r="4" spans="1:6" ht="57.6" customHeight="1" x14ac:dyDescent="0.3">
      <c r="A4" s="40" t="s">
        <v>30</v>
      </c>
      <c r="B4" s="10" t="s">
        <v>31</v>
      </c>
      <c r="C4" s="10" t="s">
        <v>7</v>
      </c>
      <c r="D4" s="10" t="s">
        <v>32</v>
      </c>
      <c r="E4" s="10" t="s">
        <v>33</v>
      </c>
      <c r="F4" s="10" t="s">
        <v>34</v>
      </c>
    </row>
    <row r="5" spans="1:6" s="11" customFormat="1" ht="15.9" customHeight="1" x14ac:dyDescent="0.3">
      <c r="A5" s="12" t="s">
        <v>11</v>
      </c>
      <c r="B5" s="12">
        <f>COLUMN()</f>
        <v>2</v>
      </c>
      <c r="C5" s="12">
        <f>COLUMN()</f>
        <v>3</v>
      </c>
      <c r="D5" s="12">
        <f>COLUMN()</f>
        <v>4</v>
      </c>
      <c r="E5" s="12" t="str">
        <f>_xlfn.CONCAT(TEXT(COLUMN(),"@")," (",TEXT(D5,"@")," / ",TEXT(B5,"@"),")")</f>
        <v>5 (4 / 2)</v>
      </c>
      <c r="F5" s="12" t="str">
        <f>_xlfn.CONCAT(TEXT(COLUMN(),"@")," (",TEXT(D5,"@")," / ",TEXT(C5,"@"),")")</f>
        <v>6 (4 / 3)</v>
      </c>
    </row>
    <row r="6" spans="1:6" x14ac:dyDescent="0.3">
      <c r="A6" s="25" t="s">
        <v>118</v>
      </c>
      <c r="B6" s="26">
        <f>SUBTOTAL(9,B7:B7)</f>
        <v>1737446.08</v>
      </c>
      <c r="C6" s="26">
        <f>SUBTOTAL(9,C7:C7)</f>
        <v>1630425</v>
      </c>
      <c r="D6" s="26">
        <f>SUBTOTAL(9,D7:D7)</f>
        <v>934217.84</v>
      </c>
      <c r="E6" s="27">
        <f>IF(B6&lt;&gt;0,D6/B6,"-")</f>
        <v>0.53769601874493855</v>
      </c>
      <c r="F6" s="27">
        <f>IF(C6&lt;&gt;0,D6/C6,"-")</f>
        <v>0.57299037980894552</v>
      </c>
    </row>
    <row r="7" spans="1:6" x14ac:dyDescent="0.3">
      <c r="A7" s="34" t="s">
        <v>119</v>
      </c>
      <c r="B7" s="35">
        <v>1737446.08</v>
      </c>
      <c r="C7" s="35">
        <v>1630425</v>
      </c>
      <c r="D7" s="35">
        <v>934217.84</v>
      </c>
      <c r="E7" s="36">
        <f>IF(B7&lt;&gt;0,D7/B7,"-")</f>
        <v>0.53769601874493855</v>
      </c>
      <c r="F7" s="36">
        <f>IF(C7&lt;&gt;0,D7/C7,"-")</f>
        <v>0.57299037980894552</v>
      </c>
    </row>
    <row r="8" spans="1:6" ht="20.100000000000001" customHeight="1" x14ac:dyDescent="0.3">
      <c r="A8" s="37" t="s">
        <v>51</v>
      </c>
      <c r="B8" s="38">
        <f>IFERROR(SUBTOTAL(9,B7:B7),0)</f>
        <v>1737446.08</v>
      </c>
      <c r="C8" s="38">
        <f>IFERROR(SUBTOTAL(9,C7:C7),0)</f>
        <v>1630425</v>
      </c>
      <c r="D8" s="38">
        <f>IFERROR(SUBTOTAL(9,D7:D7),0)</f>
        <v>934217.84</v>
      </c>
      <c r="E8" s="39">
        <f>IF(B8&lt;&gt;0,D8/D8,"-")</f>
        <v>1</v>
      </c>
      <c r="F8" s="39">
        <f>IF(C8&lt;&gt;0,D8/C8,"-")</f>
        <v>0.57299037980894552</v>
      </c>
    </row>
    <row r="9" spans="1:6" x14ac:dyDescent="0.3">
      <c r="E9" s="11"/>
      <c r="F9" s="11"/>
    </row>
    <row r="14" spans="1:6" s="6" customFormat="1" ht="24.9" customHeight="1" x14ac:dyDescent="0.35">
      <c r="A14" s="62" t="s">
        <v>120</v>
      </c>
      <c r="B14" s="62"/>
      <c r="C14" s="62"/>
      <c r="D14" s="62"/>
      <c r="E14" s="62"/>
      <c r="F14" s="62"/>
    </row>
    <row r="15" spans="1:6" s="7" customFormat="1" ht="24.9" customHeight="1" x14ac:dyDescent="0.3">
      <c r="A15" s="8" t="s">
        <v>117</v>
      </c>
      <c r="B15" s="9"/>
      <c r="C15" s="9"/>
      <c r="D15" s="9"/>
      <c r="E15" s="9"/>
      <c r="F15" s="9"/>
    </row>
    <row r="16" spans="1:6" ht="57.6" customHeight="1" x14ac:dyDescent="0.3">
      <c r="A16" s="40" t="s">
        <v>30</v>
      </c>
      <c r="B16" s="10" t="s">
        <v>31</v>
      </c>
      <c r="C16" s="10" t="s">
        <v>7</v>
      </c>
      <c r="D16" s="10" t="s">
        <v>32</v>
      </c>
      <c r="E16" s="10" t="s">
        <v>33</v>
      </c>
      <c r="F16" s="10" t="s">
        <v>34</v>
      </c>
    </row>
    <row r="17" spans="1:6" s="11" customFormat="1" ht="15.9" customHeight="1" x14ac:dyDescent="0.3">
      <c r="A17" s="12" t="s">
        <v>11</v>
      </c>
      <c r="B17" s="12">
        <f>COLUMN()</f>
        <v>2</v>
      </c>
      <c r="C17" s="12">
        <v>3</v>
      </c>
      <c r="D17" s="12">
        <f>COLUMN()</f>
        <v>4</v>
      </c>
      <c r="E17" s="12" t="str">
        <f>_xlfn.CONCAT(TEXT(COLUMN(),"@")," (",TEXT(D17,"@")," / ",TEXT(B17,"@"),")")</f>
        <v>5 (4 / 2)</v>
      </c>
      <c r="F17" s="12" t="str">
        <f>_xlfn.CONCAT(TEXT(COLUMN(),"@")," (",TEXT(D17,"@")," / ",TEXT(C17,"@"),")")</f>
        <v>6 (4 / 3)</v>
      </c>
    </row>
    <row r="18" spans="1:6" x14ac:dyDescent="0.3">
      <c r="A18" s="25" t="s">
        <v>118</v>
      </c>
      <c r="B18" s="26">
        <f>SUBTOTAL(9,B29:B989)</f>
        <v>1737446.0799999996</v>
      </c>
      <c r="C18" s="26">
        <v>1630425</v>
      </c>
      <c r="D18" s="26">
        <f>SUBTOTAL(9,D29:D98)</f>
        <v>908790.01999999979</v>
      </c>
      <c r="E18" s="27">
        <f>IF(B18&lt;&gt;0,D18/B18,"-")</f>
        <v>0.52306084802355424</v>
      </c>
      <c r="F18" s="27">
        <f>IF(C18&lt;&gt;0,D18/C18,"-")</f>
        <v>0.55739455663400639</v>
      </c>
    </row>
    <row r="19" spans="1:6" x14ac:dyDescent="0.3">
      <c r="A19" s="28" t="s">
        <v>119</v>
      </c>
      <c r="B19" s="29">
        <f>SUBTOTAL(9,B29:B99)</f>
        <v>1737446.0799999996</v>
      </c>
      <c r="C19" s="29">
        <v>1630425</v>
      </c>
      <c r="D19" s="29">
        <f>SUBTOTAL(9,D29:D98)</f>
        <v>908790.01999999979</v>
      </c>
      <c r="E19" s="30">
        <f>IF(B19&lt;&gt;0,D19/B19,"-")</f>
        <v>0.52306084802355424</v>
      </c>
      <c r="F19" s="30">
        <f>IF(C19&lt;&gt;0,D19/C19,"-")</f>
        <v>0.55739455663400639</v>
      </c>
    </row>
    <row r="20" spans="1:6" x14ac:dyDescent="0.3">
      <c r="A20" s="41" t="s">
        <v>121</v>
      </c>
      <c r="B20" s="42"/>
      <c r="C20" s="42"/>
      <c r="D20" s="42"/>
      <c r="E20" s="42"/>
      <c r="F20" s="42"/>
    </row>
    <row r="21" spans="1:6" x14ac:dyDescent="0.3">
      <c r="A21" s="43" t="s">
        <v>122</v>
      </c>
      <c r="B21" s="59">
        <v>681696.57</v>
      </c>
      <c r="C21" s="44" t="s">
        <v>123</v>
      </c>
      <c r="D21" s="45" t="s">
        <v>173</v>
      </c>
      <c r="E21" s="46"/>
      <c r="F21" s="46"/>
    </row>
    <row r="22" spans="1:6" x14ac:dyDescent="0.3">
      <c r="A22" s="43" t="s">
        <v>124</v>
      </c>
      <c r="B22" s="59">
        <v>65327.16</v>
      </c>
      <c r="C22" s="44" t="s">
        <v>125</v>
      </c>
      <c r="D22" s="45" t="s">
        <v>174</v>
      </c>
      <c r="E22" s="46"/>
      <c r="F22" s="46"/>
    </row>
    <row r="23" spans="1:6" x14ac:dyDescent="0.3">
      <c r="A23" s="43" t="s">
        <v>126</v>
      </c>
      <c r="B23" s="44">
        <v>8000</v>
      </c>
      <c r="C23" s="44" t="s">
        <v>127</v>
      </c>
      <c r="D23" s="45" t="s">
        <v>175</v>
      </c>
      <c r="E23" s="46"/>
      <c r="F23" s="46"/>
    </row>
    <row r="24" spans="1:6" x14ac:dyDescent="0.3">
      <c r="A24" s="43" t="s">
        <v>128</v>
      </c>
      <c r="B24" s="59">
        <v>982422.35</v>
      </c>
      <c r="C24" s="44" t="s">
        <v>127</v>
      </c>
      <c r="D24" s="45" t="s">
        <v>176</v>
      </c>
      <c r="E24" s="46"/>
      <c r="F24" s="46"/>
    </row>
    <row r="25" spans="1:6" x14ac:dyDescent="0.3">
      <c r="A25" s="31" t="s">
        <v>129</v>
      </c>
      <c r="B25" s="32">
        <f>SUBTOTAL(9,B29:B98)</f>
        <v>1730417.4799999995</v>
      </c>
      <c r="C25" s="32">
        <v>1630425</v>
      </c>
      <c r="D25" s="32">
        <f>SUBTOTAL(9,D29:D98)</f>
        <v>908790.01999999979</v>
      </c>
      <c r="E25" s="33">
        <f t="shared" ref="E25:E56" si="0">IF(B25&lt;&gt;0,D25/B25,"-")</f>
        <v>0.52518541363786964</v>
      </c>
      <c r="F25" s="33">
        <f t="shared" ref="F25:F56" si="1">IF(C25&lt;&gt;0,D25/C25,"-")</f>
        <v>0.55739455663400639</v>
      </c>
    </row>
    <row r="26" spans="1:6" x14ac:dyDescent="0.3">
      <c r="A26" s="47" t="s">
        <v>130</v>
      </c>
      <c r="B26" s="48">
        <f>SUBTOTAL(9,B29:B32)</f>
        <v>63892.25</v>
      </c>
      <c r="C26" s="48">
        <v>96524</v>
      </c>
      <c r="D26" s="48">
        <f>SUBTOTAL(9,D29:D32)</f>
        <v>83853.36</v>
      </c>
      <c r="E26" s="49">
        <f t="shared" si="0"/>
        <v>1.3124183292965892</v>
      </c>
      <c r="F26" s="49">
        <f t="shared" si="1"/>
        <v>0.86873067838050644</v>
      </c>
    </row>
    <row r="27" spans="1:6" x14ac:dyDescent="0.3">
      <c r="A27" s="50" t="s">
        <v>131</v>
      </c>
      <c r="B27" s="51">
        <f>SUBTOTAL(9,B29:B32)</f>
        <v>63892.25</v>
      </c>
      <c r="C27" s="51">
        <v>96524</v>
      </c>
      <c r="D27" s="51">
        <f>SUBTOTAL(9,D29:D32)</f>
        <v>83853.36</v>
      </c>
      <c r="E27" s="52">
        <f t="shared" si="0"/>
        <v>1.3124183292965892</v>
      </c>
      <c r="F27" s="52">
        <f t="shared" si="1"/>
        <v>0.86873067838050644</v>
      </c>
    </row>
    <row r="28" spans="1:6" x14ac:dyDescent="0.3">
      <c r="A28" s="53" t="s">
        <v>132</v>
      </c>
      <c r="B28" s="54">
        <f>SUBTOTAL(9,B29:B30)</f>
        <v>42030</v>
      </c>
      <c r="C28" s="54">
        <v>77000</v>
      </c>
      <c r="D28" s="54">
        <f>SUBTOTAL(9,D29:D30)</f>
        <v>74625.16</v>
      </c>
      <c r="E28" s="55">
        <f t="shared" si="0"/>
        <v>1.7755212943135856</v>
      </c>
      <c r="F28" s="55">
        <f t="shared" si="1"/>
        <v>0.96915792207792217</v>
      </c>
    </row>
    <row r="29" spans="1:6" x14ac:dyDescent="0.3">
      <c r="A29" s="34" t="s">
        <v>133</v>
      </c>
      <c r="B29" s="35">
        <v>21000</v>
      </c>
      <c r="C29" s="35">
        <v>40000</v>
      </c>
      <c r="D29" s="35">
        <v>38215.25</v>
      </c>
      <c r="E29" s="36">
        <f t="shared" si="0"/>
        <v>1.8197738095238096</v>
      </c>
      <c r="F29" s="36">
        <f t="shared" si="1"/>
        <v>0.95538124999999996</v>
      </c>
    </row>
    <row r="30" spans="1:6" x14ac:dyDescent="0.3">
      <c r="A30" s="34" t="s">
        <v>134</v>
      </c>
      <c r="B30" s="35">
        <v>21030</v>
      </c>
      <c r="C30" s="35">
        <v>37000</v>
      </c>
      <c r="D30" s="35">
        <v>36409.910000000003</v>
      </c>
      <c r="E30" s="36">
        <f t="shared" si="0"/>
        <v>1.7313319067998099</v>
      </c>
      <c r="F30" s="36">
        <f t="shared" si="1"/>
        <v>0.98405162162162174</v>
      </c>
    </row>
    <row r="31" spans="1:6" x14ac:dyDescent="0.3">
      <c r="A31" s="53" t="s">
        <v>135</v>
      </c>
      <c r="B31" s="54">
        <f>SUBTOTAL(9,B32:B32)</f>
        <v>21862.25</v>
      </c>
      <c r="C31" s="54">
        <v>19524</v>
      </c>
      <c r="D31" s="54">
        <f>SUBTOTAL(9,D32:D32)</f>
        <v>9228.2000000000007</v>
      </c>
      <c r="E31" s="55">
        <f t="shared" si="0"/>
        <v>0.42210659927500604</v>
      </c>
      <c r="F31" s="55">
        <f t="shared" si="1"/>
        <v>0.47265929112886707</v>
      </c>
    </row>
    <row r="32" spans="1:6" x14ac:dyDescent="0.3">
      <c r="A32" s="34" t="s">
        <v>136</v>
      </c>
      <c r="B32" s="35">
        <v>21862.25</v>
      </c>
      <c r="C32" s="35">
        <v>19524</v>
      </c>
      <c r="D32" s="35">
        <v>9228.2000000000007</v>
      </c>
      <c r="E32" s="36">
        <f t="shared" si="0"/>
        <v>0.42210659927500604</v>
      </c>
      <c r="F32" s="36">
        <f t="shared" si="1"/>
        <v>0.47265929112886707</v>
      </c>
    </row>
    <row r="33" spans="1:6" x14ac:dyDescent="0.3">
      <c r="A33" s="47" t="s">
        <v>137</v>
      </c>
      <c r="B33" s="48">
        <f>SUBTOTAL(9,B36:B64)</f>
        <v>663328.12999999977</v>
      </c>
      <c r="C33" s="48">
        <v>1477890</v>
      </c>
      <c r="D33" s="48">
        <f>SUBTOTAL(9,D36:D64)</f>
        <v>756006.1399999999</v>
      </c>
      <c r="E33" s="49">
        <f t="shared" si="0"/>
        <v>1.1397166889334245</v>
      </c>
      <c r="F33" s="49">
        <f t="shared" si="1"/>
        <v>0.51154425566178807</v>
      </c>
    </row>
    <row r="34" spans="1:6" x14ac:dyDescent="0.3">
      <c r="A34" s="50" t="s">
        <v>131</v>
      </c>
      <c r="B34" s="51">
        <f>SUBTOTAL(9,B36:B64)</f>
        <v>663328.12999999977</v>
      </c>
      <c r="C34" s="51">
        <v>1477890</v>
      </c>
      <c r="D34" s="51">
        <f>SUBTOTAL(9,D36:D64)</f>
        <v>756006.1399999999</v>
      </c>
      <c r="E34" s="52">
        <f t="shared" si="0"/>
        <v>1.1397166889334245</v>
      </c>
      <c r="F34" s="52">
        <f t="shared" si="1"/>
        <v>0.51154425566178807</v>
      </c>
    </row>
    <row r="35" spans="1:6" x14ac:dyDescent="0.3">
      <c r="A35" s="53" t="s">
        <v>138</v>
      </c>
      <c r="B35" s="54">
        <f>SUBTOTAL(9,B36:B39)</f>
        <v>507048.98000000004</v>
      </c>
      <c r="C35" s="54">
        <v>1153500</v>
      </c>
      <c r="D35" s="54">
        <f>SUBTOTAL(9,D36:D39)</f>
        <v>585753.97</v>
      </c>
      <c r="E35" s="55">
        <f t="shared" si="0"/>
        <v>1.1552216710898422</v>
      </c>
      <c r="F35" s="55">
        <f t="shared" si="1"/>
        <v>0.50780578240138707</v>
      </c>
    </row>
    <row r="36" spans="1:6" x14ac:dyDescent="0.3">
      <c r="A36" s="34" t="s">
        <v>139</v>
      </c>
      <c r="B36" s="35">
        <v>406300.89</v>
      </c>
      <c r="C36" s="35">
        <v>942000</v>
      </c>
      <c r="D36" s="35">
        <v>482912.75</v>
      </c>
      <c r="E36" s="36">
        <f t="shared" si="0"/>
        <v>1.1885594195966442</v>
      </c>
      <c r="F36" s="36">
        <f t="shared" si="1"/>
        <v>0.51264623142250532</v>
      </c>
    </row>
    <row r="37" spans="1:6" x14ac:dyDescent="0.3">
      <c r="A37" s="34" t="s">
        <v>140</v>
      </c>
      <c r="B37" s="35">
        <v>32405.279999999999</v>
      </c>
      <c r="C37" s="35">
        <v>55000</v>
      </c>
      <c r="D37" s="35">
        <v>23454</v>
      </c>
      <c r="E37" s="36">
        <f t="shared" si="0"/>
        <v>0.72377094103183193</v>
      </c>
      <c r="F37" s="36">
        <f t="shared" si="1"/>
        <v>0.42643636363636361</v>
      </c>
    </row>
    <row r="38" spans="1:6" x14ac:dyDescent="0.3">
      <c r="A38" s="34" t="s">
        <v>141</v>
      </c>
      <c r="B38" s="35">
        <v>1178.54</v>
      </c>
      <c r="C38" s="35">
        <v>2500</v>
      </c>
      <c r="D38" s="35">
        <v>1243.6300000000001</v>
      </c>
      <c r="E38" s="36">
        <f t="shared" si="0"/>
        <v>1.0552293515705875</v>
      </c>
      <c r="F38" s="36">
        <f t="shared" si="1"/>
        <v>0.49745200000000006</v>
      </c>
    </row>
    <row r="39" spans="1:6" x14ac:dyDescent="0.3">
      <c r="A39" s="34" t="s">
        <v>142</v>
      </c>
      <c r="B39" s="35">
        <v>67164.27</v>
      </c>
      <c r="C39" s="35">
        <v>154000</v>
      </c>
      <c r="D39" s="35">
        <v>78143.59</v>
      </c>
      <c r="E39" s="36">
        <f t="shared" si="0"/>
        <v>1.1634696543266232</v>
      </c>
      <c r="F39" s="36">
        <f t="shared" si="1"/>
        <v>0.50742590909090912</v>
      </c>
    </row>
    <row r="40" spans="1:6" x14ac:dyDescent="0.3">
      <c r="A40" s="53" t="s">
        <v>132</v>
      </c>
      <c r="B40" s="54">
        <f>SUBTOTAL(9,B41:B61)</f>
        <v>155367.25</v>
      </c>
      <c r="C40" s="54">
        <v>321790</v>
      </c>
      <c r="D40" s="54">
        <f>SUBTOTAL(9,D41:D61)</f>
        <v>168894.09999999998</v>
      </c>
      <c r="E40" s="55">
        <f t="shared" si="0"/>
        <v>1.0870637151651972</v>
      </c>
      <c r="F40" s="55">
        <f t="shared" si="1"/>
        <v>0.52485813729450881</v>
      </c>
    </row>
    <row r="41" spans="1:6" x14ac:dyDescent="0.3">
      <c r="A41" s="34" t="s">
        <v>143</v>
      </c>
      <c r="B41" s="35">
        <v>3121.35</v>
      </c>
      <c r="C41" s="35">
        <v>8000</v>
      </c>
      <c r="D41" s="35">
        <v>8730.83</v>
      </c>
      <c r="E41" s="36">
        <f t="shared" si="0"/>
        <v>2.7971326509362937</v>
      </c>
      <c r="F41" s="36">
        <f t="shared" si="1"/>
        <v>1.0913537499999999</v>
      </c>
    </row>
    <row r="42" spans="1:6" x14ac:dyDescent="0.3">
      <c r="A42" s="34" t="s">
        <v>144</v>
      </c>
      <c r="B42" s="35">
        <v>23600.19</v>
      </c>
      <c r="C42" s="35">
        <v>43000</v>
      </c>
      <c r="D42" s="35">
        <v>15906.7</v>
      </c>
      <c r="E42" s="36">
        <f t="shared" si="0"/>
        <v>0.67400728553456568</v>
      </c>
      <c r="F42" s="36">
        <f t="shared" si="1"/>
        <v>0.36992325581395352</v>
      </c>
    </row>
    <row r="43" spans="1:6" x14ac:dyDescent="0.3">
      <c r="A43" s="34" t="s">
        <v>145</v>
      </c>
      <c r="B43" s="35">
        <v>514</v>
      </c>
      <c r="C43" s="35">
        <v>6000</v>
      </c>
      <c r="D43" s="35">
        <v>2480.6999999999998</v>
      </c>
      <c r="E43" s="36">
        <f t="shared" si="0"/>
        <v>4.8262645914396884</v>
      </c>
      <c r="F43" s="36">
        <f t="shared" si="1"/>
        <v>0.41344999999999998</v>
      </c>
    </row>
    <row r="44" spans="1:6" x14ac:dyDescent="0.3">
      <c r="A44" s="34" t="s">
        <v>146</v>
      </c>
      <c r="B44" s="35">
        <v>14324.12</v>
      </c>
      <c r="C44" s="35">
        <v>25000</v>
      </c>
      <c r="D44" s="35">
        <v>12556.46</v>
      </c>
      <c r="E44" s="36">
        <f t="shared" si="0"/>
        <v>0.87659556049516474</v>
      </c>
      <c r="F44" s="36">
        <f t="shared" si="1"/>
        <v>0.50225839999999999</v>
      </c>
    </row>
    <row r="45" spans="1:6" x14ac:dyDescent="0.3">
      <c r="A45" s="34" t="s">
        <v>147</v>
      </c>
      <c r="B45" s="35">
        <v>27913.07</v>
      </c>
      <c r="C45" s="35">
        <v>62000</v>
      </c>
      <c r="D45" s="35">
        <v>30501.01</v>
      </c>
      <c r="E45" s="36">
        <f t="shared" si="0"/>
        <v>1.0927142732777153</v>
      </c>
      <c r="F45" s="36">
        <f t="shared" si="1"/>
        <v>0.49195177419354835</v>
      </c>
    </row>
    <row r="46" spans="1:6" x14ac:dyDescent="0.3">
      <c r="A46" s="34" t="s">
        <v>148</v>
      </c>
      <c r="B46" s="35">
        <v>1072.75</v>
      </c>
      <c r="C46" s="35">
        <v>2400</v>
      </c>
      <c r="D46" s="35">
        <v>2088.62</v>
      </c>
      <c r="E46" s="36">
        <f t="shared" si="0"/>
        <v>1.9469773945467257</v>
      </c>
      <c r="F46" s="36">
        <f t="shared" si="1"/>
        <v>0.87025833333333324</v>
      </c>
    </row>
    <row r="47" spans="1:6" x14ac:dyDescent="0.3">
      <c r="A47" s="34" t="s">
        <v>149</v>
      </c>
      <c r="B47" s="35">
        <v>3086.23</v>
      </c>
      <c r="C47" s="35">
        <v>4000</v>
      </c>
      <c r="D47" s="35">
        <v>2508.69</v>
      </c>
      <c r="E47" s="36">
        <f t="shared" si="0"/>
        <v>0.81286553497309011</v>
      </c>
      <c r="F47" s="36">
        <f t="shared" si="1"/>
        <v>0.62717250000000002</v>
      </c>
    </row>
    <row r="48" spans="1:6" x14ac:dyDescent="0.3">
      <c r="A48" s="34" t="s">
        <v>150</v>
      </c>
      <c r="B48" s="35">
        <v>0</v>
      </c>
      <c r="C48" s="35">
        <v>2000</v>
      </c>
      <c r="D48" s="35">
        <v>1001.68</v>
      </c>
      <c r="E48" s="36" t="str">
        <f t="shared" si="0"/>
        <v>-</v>
      </c>
      <c r="F48" s="36">
        <f t="shared" si="1"/>
        <v>0.50083999999999995</v>
      </c>
    </row>
    <row r="49" spans="1:6" x14ac:dyDescent="0.3">
      <c r="A49" s="34" t="s">
        <v>151</v>
      </c>
      <c r="B49" s="35">
        <v>12422.22</v>
      </c>
      <c r="C49" s="35">
        <v>24000</v>
      </c>
      <c r="D49" s="35">
        <v>15170.04</v>
      </c>
      <c r="E49" s="36">
        <f t="shared" si="0"/>
        <v>1.2212020073706633</v>
      </c>
      <c r="F49" s="36">
        <f t="shared" si="1"/>
        <v>0.63208500000000001</v>
      </c>
    </row>
    <row r="50" spans="1:6" x14ac:dyDescent="0.3">
      <c r="A50" s="34" t="s">
        <v>133</v>
      </c>
      <c r="B50" s="35">
        <v>13872.41</v>
      </c>
      <c r="C50" s="35">
        <v>25000</v>
      </c>
      <c r="D50" s="35">
        <v>15627.12</v>
      </c>
      <c r="E50" s="36">
        <f t="shared" si="0"/>
        <v>1.1264891969023407</v>
      </c>
      <c r="F50" s="36">
        <f t="shared" si="1"/>
        <v>0.6250848</v>
      </c>
    </row>
    <row r="51" spans="1:6" x14ac:dyDescent="0.3">
      <c r="A51" s="34" t="s">
        <v>152</v>
      </c>
      <c r="B51" s="35">
        <v>248.85</v>
      </c>
      <c r="C51" s="35">
        <v>1500</v>
      </c>
      <c r="D51" s="35">
        <v>248.85</v>
      </c>
      <c r="E51" s="36">
        <f t="shared" si="0"/>
        <v>1</v>
      </c>
      <c r="F51" s="36">
        <f t="shared" si="1"/>
        <v>0.16589999999999999</v>
      </c>
    </row>
    <row r="52" spans="1:6" x14ac:dyDescent="0.3">
      <c r="A52" s="34" t="s">
        <v>153</v>
      </c>
      <c r="B52" s="35">
        <v>1330.76</v>
      </c>
      <c r="C52" s="35">
        <v>6000</v>
      </c>
      <c r="D52" s="35">
        <v>2139.23</v>
      </c>
      <c r="E52" s="36">
        <f t="shared" si="0"/>
        <v>1.6075250232949594</v>
      </c>
      <c r="F52" s="36">
        <f t="shared" si="1"/>
        <v>0.35653833333333335</v>
      </c>
    </row>
    <row r="53" spans="1:6" x14ac:dyDescent="0.3">
      <c r="A53" s="34" t="s">
        <v>154</v>
      </c>
      <c r="B53" s="35">
        <v>34966.480000000003</v>
      </c>
      <c r="C53" s="35">
        <v>63500</v>
      </c>
      <c r="D53" s="35">
        <v>31513.38</v>
      </c>
      <c r="E53" s="36">
        <f t="shared" si="0"/>
        <v>0.90124542132922725</v>
      </c>
      <c r="F53" s="36">
        <f t="shared" si="1"/>
        <v>0.49627370078740157</v>
      </c>
    </row>
    <row r="54" spans="1:6" x14ac:dyDescent="0.3">
      <c r="A54" s="34" t="s">
        <v>155</v>
      </c>
      <c r="B54" s="35">
        <v>0</v>
      </c>
      <c r="C54" s="35">
        <v>1350</v>
      </c>
      <c r="D54" s="35">
        <v>0</v>
      </c>
      <c r="E54" s="36" t="str">
        <f t="shared" si="0"/>
        <v>-</v>
      </c>
      <c r="F54" s="36">
        <f t="shared" si="1"/>
        <v>0</v>
      </c>
    </row>
    <row r="55" spans="1:6" x14ac:dyDescent="0.3">
      <c r="A55" s="34" t="s">
        <v>156</v>
      </c>
      <c r="B55" s="35">
        <v>4211.72</v>
      </c>
      <c r="C55" s="35">
        <v>15000</v>
      </c>
      <c r="D55" s="35">
        <v>9248.75</v>
      </c>
      <c r="E55" s="36">
        <f t="shared" si="0"/>
        <v>2.1959555715954524</v>
      </c>
      <c r="F55" s="36">
        <f t="shared" si="1"/>
        <v>0.61658333333333337</v>
      </c>
    </row>
    <row r="56" spans="1:6" x14ac:dyDescent="0.3">
      <c r="A56" s="34" t="s">
        <v>157</v>
      </c>
      <c r="B56" s="35">
        <v>8647.32</v>
      </c>
      <c r="C56" s="35">
        <v>25000</v>
      </c>
      <c r="D56" s="35">
        <v>17407.89</v>
      </c>
      <c r="E56" s="36">
        <f t="shared" si="0"/>
        <v>2.01309654320645</v>
      </c>
      <c r="F56" s="36">
        <f t="shared" si="1"/>
        <v>0.69631559999999992</v>
      </c>
    </row>
    <row r="57" spans="1:6" x14ac:dyDescent="0.3">
      <c r="A57" s="34" t="s">
        <v>134</v>
      </c>
      <c r="B57" s="35">
        <v>4401.82</v>
      </c>
      <c r="C57" s="35">
        <v>2990</v>
      </c>
      <c r="D57" s="35">
        <v>0</v>
      </c>
      <c r="E57" s="36">
        <f t="shared" ref="E57:E88" si="2">IF(B57&lt;&gt;0,D57/B57,"-")</f>
        <v>0</v>
      </c>
      <c r="F57" s="36">
        <f t="shared" ref="F57:F88" si="3">IF(C57&lt;&gt;0,D57/C57,"-")</f>
        <v>0</v>
      </c>
    </row>
    <row r="58" spans="1:6" x14ac:dyDescent="0.3">
      <c r="A58" s="34" t="s">
        <v>158</v>
      </c>
      <c r="B58" s="35">
        <v>0</v>
      </c>
      <c r="C58" s="35">
        <v>600</v>
      </c>
      <c r="D58" s="35">
        <v>0</v>
      </c>
      <c r="E58" s="36" t="str">
        <f t="shared" si="2"/>
        <v>-</v>
      </c>
      <c r="F58" s="36">
        <f t="shared" si="3"/>
        <v>0</v>
      </c>
    </row>
    <row r="59" spans="1:6" x14ac:dyDescent="0.3">
      <c r="A59" s="34" t="s">
        <v>159</v>
      </c>
      <c r="B59" s="35">
        <v>35</v>
      </c>
      <c r="C59" s="35">
        <v>500</v>
      </c>
      <c r="D59" s="35">
        <v>261.54000000000002</v>
      </c>
      <c r="E59" s="36">
        <f t="shared" si="2"/>
        <v>7.4725714285714293</v>
      </c>
      <c r="F59" s="36">
        <f t="shared" si="3"/>
        <v>0.52307999999999999</v>
      </c>
    </row>
    <row r="60" spans="1:6" x14ac:dyDescent="0.3">
      <c r="A60" s="34" t="s">
        <v>160</v>
      </c>
      <c r="B60" s="35">
        <v>721.12</v>
      </c>
      <c r="C60" s="35">
        <v>950</v>
      </c>
      <c r="D60" s="35">
        <v>132.72</v>
      </c>
      <c r="E60" s="36">
        <f t="shared" si="2"/>
        <v>0.18404703794098071</v>
      </c>
      <c r="F60" s="36">
        <f t="shared" si="3"/>
        <v>0.13970526315789475</v>
      </c>
    </row>
    <row r="61" spans="1:6" x14ac:dyDescent="0.3">
      <c r="A61" s="34" t="s">
        <v>161</v>
      </c>
      <c r="B61" s="35">
        <v>877.84</v>
      </c>
      <c r="C61" s="35">
        <v>3000</v>
      </c>
      <c r="D61" s="35">
        <v>1369.89</v>
      </c>
      <c r="E61" s="36">
        <f t="shared" si="2"/>
        <v>1.5605235578237493</v>
      </c>
      <c r="F61" s="36">
        <f t="shared" si="3"/>
        <v>0.45663000000000004</v>
      </c>
    </row>
    <row r="62" spans="1:6" x14ac:dyDescent="0.3">
      <c r="A62" s="53" t="s">
        <v>162</v>
      </c>
      <c r="B62" s="54">
        <f>SUBTOTAL(9,B63:B64)</f>
        <v>911.9</v>
      </c>
      <c r="C62" s="54">
        <v>2600</v>
      </c>
      <c r="D62" s="54">
        <f>SUBTOTAL(9,D63:D64)</f>
        <v>1358.07</v>
      </c>
      <c r="E62" s="55">
        <f t="shared" si="2"/>
        <v>1.4892751398179624</v>
      </c>
      <c r="F62" s="55">
        <f t="shared" si="3"/>
        <v>0.52233461538461534</v>
      </c>
    </row>
    <row r="63" spans="1:6" x14ac:dyDescent="0.3">
      <c r="A63" s="34" t="s">
        <v>163</v>
      </c>
      <c r="B63" s="35">
        <v>911.9</v>
      </c>
      <c r="C63" s="35">
        <v>2000</v>
      </c>
      <c r="D63" s="35">
        <v>999.76</v>
      </c>
      <c r="E63" s="36">
        <f t="shared" si="2"/>
        <v>1.0963482838030485</v>
      </c>
      <c r="F63" s="36">
        <f t="shared" si="3"/>
        <v>0.49987999999999999</v>
      </c>
    </row>
    <row r="64" spans="1:6" x14ac:dyDescent="0.3">
      <c r="A64" s="34" t="s">
        <v>164</v>
      </c>
      <c r="B64" s="35">
        <v>0</v>
      </c>
      <c r="C64" s="35">
        <v>600</v>
      </c>
      <c r="D64" s="35">
        <v>358.31</v>
      </c>
      <c r="E64" s="36" t="str">
        <f t="shared" si="2"/>
        <v>-</v>
      </c>
      <c r="F64" s="36">
        <f t="shared" si="3"/>
        <v>0.59718333333333329</v>
      </c>
    </row>
    <row r="65" spans="1:6" x14ac:dyDescent="0.3">
      <c r="A65" s="47" t="s">
        <v>165</v>
      </c>
      <c r="B65" s="48">
        <f>SUBTOTAL(9,B68:B99)</f>
        <v>1010225.7</v>
      </c>
      <c r="C65" s="48">
        <v>56011</v>
      </c>
      <c r="D65" s="48">
        <f>SUBTOTAL(9,D68:D98)</f>
        <v>68930.51999999999</v>
      </c>
      <c r="E65" s="49">
        <f t="shared" si="2"/>
        <v>6.8232791939464604E-2</v>
      </c>
      <c r="F65" s="49">
        <f t="shared" si="3"/>
        <v>1.2306604059916799</v>
      </c>
    </row>
    <row r="66" spans="1:6" x14ac:dyDescent="0.3">
      <c r="A66" s="50" t="s">
        <v>166</v>
      </c>
      <c r="B66" s="51">
        <f>SUBTOTAL(9,B68:B90)</f>
        <v>27803.350000000002</v>
      </c>
      <c r="C66" s="51">
        <v>56011</v>
      </c>
      <c r="D66" s="51">
        <f>SUBTOTAL(9,D68:D90)</f>
        <v>51790.06</v>
      </c>
      <c r="E66" s="52">
        <f t="shared" si="2"/>
        <v>1.8627273332170402</v>
      </c>
      <c r="F66" s="52">
        <f t="shared" si="3"/>
        <v>0.9246408741140133</v>
      </c>
    </row>
    <row r="67" spans="1:6" x14ac:dyDescent="0.3">
      <c r="A67" s="53" t="s">
        <v>138</v>
      </c>
      <c r="B67" s="54">
        <f>SUBTOTAL(9,B68:B69)</f>
        <v>5586</v>
      </c>
      <c r="C67" s="54">
        <v>23000</v>
      </c>
      <c r="D67" s="54">
        <f>SUBTOTAL(9,D68:D69)</f>
        <v>5605.2</v>
      </c>
      <c r="E67" s="55">
        <f t="shared" si="2"/>
        <v>1.00343716433942</v>
      </c>
      <c r="F67" s="55">
        <f t="shared" si="3"/>
        <v>0.24370434782608694</v>
      </c>
    </row>
    <row r="68" spans="1:6" x14ac:dyDescent="0.3">
      <c r="A68" s="34" t="s">
        <v>139</v>
      </c>
      <c r="B68" s="35">
        <v>0</v>
      </c>
      <c r="C68" s="35"/>
      <c r="D68" s="35">
        <v>153.47999999999999</v>
      </c>
      <c r="E68" s="36" t="str">
        <f t="shared" si="2"/>
        <v>-</v>
      </c>
      <c r="F68" s="36" t="str">
        <f t="shared" si="3"/>
        <v>-</v>
      </c>
    </row>
    <row r="69" spans="1:6" x14ac:dyDescent="0.3">
      <c r="A69" s="34" t="s">
        <v>140</v>
      </c>
      <c r="B69" s="35">
        <v>5586</v>
      </c>
      <c r="C69" s="35">
        <v>23000</v>
      </c>
      <c r="D69" s="35">
        <v>5451.72</v>
      </c>
      <c r="E69" s="36">
        <f t="shared" si="2"/>
        <v>0.97596133190118162</v>
      </c>
      <c r="F69" s="36">
        <f t="shared" si="3"/>
        <v>0.2370313043478261</v>
      </c>
    </row>
    <row r="70" spans="1:6" x14ac:dyDescent="0.3">
      <c r="A70" s="53" t="s">
        <v>132</v>
      </c>
      <c r="B70" s="54">
        <f>SUBTOTAL(9,B71:B86)</f>
        <v>8409.11</v>
      </c>
      <c r="C70" s="54">
        <v>28111</v>
      </c>
      <c r="D70" s="54">
        <f>SUBTOTAL(9,D71:D86)</f>
        <v>45890.86</v>
      </c>
      <c r="E70" s="55">
        <f t="shared" si="2"/>
        <v>5.4572790699610296</v>
      </c>
      <c r="F70" s="55">
        <f t="shared" si="3"/>
        <v>1.6324876382910605</v>
      </c>
    </row>
    <row r="71" spans="1:6" x14ac:dyDescent="0.3">
      <c r="A71" s="34" t="s">
        <v>143</v>
      </c>
      <c r="B71" s="35">
        <v>0</v>
      </c>
      <c r="C71" s="35">
        <v>1000</v>
      </c>
      <c r="D71" s="35">
        <v>0</v>
      </c>
      <c r="E71" s="36" t="str">
        <f t="shared" si="2"/>
        <v>-</v>
      </c>
      <c r="F71" s="36">
        <f t="shared" si="3"/>
        <v>0</v>
      </c>
    </row>
    <row r="72" spans="1:6" x14ac:dyDescent="0.3">
      <c r="A72" s="34" t="s">
        <v>144</v>
      </c>
      <c r="B72" s="35">
        <v>0</v>
      </c>
      <c r="C72" s="35">
        <v>600</v>
      </c>
      <c r="D72" s="35">
        <v>0</v>
      </c>
      <c r="E72" s="36" t="str">
        <f t="shared" si="2"/>
        <v>-</v>
      </c>
      <c r="F72" s="36">
        <f t="shared" si="3"/>
        <v>0</v>
      </c>
    </row>
    <row r="73" spans="1:6" x14ac:dyDescent="0.3">
      <c r="A73" s="34" t="s">
        <v>145</v>
      </c>
      <c r="B73" s="35">
        <v>663.62</v>
      </c>
      <c r="C73" s="35">
        <v>2000</v>
      </c>
      <c r="D73" s="35">
        <v>0</v>
      </c>
      <c r="E73" s="36">
        <f t="shared" si="2"/>
        <v>0</v>
      </c>
      <c r="F73" s="36">
        <f t="shared" si="3"/>
        <v>0</v>
      </c>
    </row>
    <row r="74" spans="1:6" x14ac:dyDescent="0.3">
      <c r="A74" s="34" t="s">
        <v>146</v>
      </c>
      <c r="B74" s="35">
        <v>0</v>
      </c>
      <c r="C74" s="35">
        <v>1000</v>
      </c>
      <c r="D74" s="35">
        <v>0</v>
      </c>
      <c r="E74" s="36" t="str">
        <f t="shared" si="2"/>
        <v>-</v>
      </c>
      <c r="F74" s="36">
        <f t="shared" si="3"/>
        <v>0</v>
      </c>
    </row>
    <row r="75" spans="1:6" x14ac:dyDescent="0.3">
      <c r="A75" s="34" t="s">
        <v>148</v>
      </c>
      <c r="B75" s="35">
        <v>0</v>
      </c>
      <c r="C75" s="35">
        <v>1000</v>
      </c>
      <c r="D75" s="35">
        <v>0</v>
      </c>
      <c r="E75" s="36" t="str">
        <f t="shared" si="2"/>
        <v>-</v>
      </c>
      <c r="F75" s="36">
        <f t="shared" si="3"/>
        <v>0</v>
      </c>
    </row>
    <row r="76" spans="1:6" x14ac:dyDescent="0.3">
      <c r="A76" s="34" t="s">
        <v>149</v>
      </c>
      <c r="B76" s="35">
        <v>0</v>
      </c>
      <c r="C76" s="35">
        <v>1000</v>
      </c>
      <c r="D76" s="35">
        <v>0</v>
      </c>
      <c r="E76" s="36" t="str">
        <f t="shared" si="2"/>
        <v>-</v>
      </c>
      <c r="F76" s="36">
        <f t="shared" si="3"/>
        <v>0</v>
      </c>
    </row>
    <row r="77" spans="1:6" x14ac:dyDescent="0.3">
      <c r="A77" s="34" t="s">
        <v>133</v>
      </c>
      <c r="B77" s="35">
        <v>7062.5</v>
      </c>
      <c r="C77" s="35">
        <v>5000</v>
      </c>
      <c r="D77" s="35">
        <v>36452.5</v>
      </c>
      <c r="E77" s="36">
        <f t="shared" si="2"/>
        <v>5.1614159292035398</v>
      </c>
      <c r="F77" s="36">
        <f t="shared" si="3"/>
        <v>7.2904999999999998</v>
      </c>
    </row>
    <row r="78" spans="1:6" x14ac:dyDescent="0.3">
      <c r="A78" s="34" t="s">
        <v>152</v>
      </c>
      <c r="B78" s="35">
        <v>0</v>
      </c>
      <c r="C78" s="35">
        <v>2200</v>
      </c>
      <c r="D78" s="35">
        <v>613.96</v>
      </c>
      <c r="E78" s="36" t="str">
        <f t="shared" si="2"/>
        <v>-</v>
      </c>
      <c r="F78" s="36">
        <f t="shared" si="3"/>
        <v>0.27907272727272731</v>
      </c>
    </row>
    <row r="79" spans="1:6" x14ac:dyDescent="0.3">
      <c r="A79" s="34" t="s">
        <v>154</v>
      </c>
      <c r="B79" s="35">
        <v>0</v>
      </c>
      <c r="C79" s="35">
        <v>1500</v>
      </c>
      <c r="D79" s="35">
        <v>0</v>
      </c>
      <c r="E79" s="36" t="str">
        <f t="shared" si="2"/>
        <v>-</v>
      </c>
      <c r="F79" s="36">
        <f t="shared" si="3"/>
        <v>0</v>
      </c>
    </row>
    <row r="80" spans="1:6" x14ac:dyDescent="0.3">
      <c r="A80" s="34" t="s">
        <v>155</v>
      </c>
      <c r="B80" s="35">
        <v>0</v>
      </c>
      <c r="C80" s="35">
        <v>500</v>
      </c>
      <c r="D80" s="35">
        <v>4459.5600000000004</v>
      </c>
      <c r="E80" s="36" t="str">
        <f t="shared" si="2"/>
        <v>-</v>
      </c>
      <c r="F80" s="36">
        <f t="shared" si="3"/>
        <v>8.9191200000000013</v>
      </c>
    </row>
    <row r="81" spans="1:6" x14ac:dyDescent="0.3">
      <c r="A81" s="34" t="s">
        <v>156</v>
      </c>
      <c r="B81" s="35">
        <v>0</v>
      </c>
      <c r="C81" s="35">
        <v>1100</v>
      </c>
      <c r="D81" s="35">
        <v>0</v>
      </c>
      <c r="E81" s="36" t="str">
        <f t="shared" si="2"/>
        <v>-</v>
      </c>
      <c r="F81" s="36">
        <f t="shared" si="3"/>
        <v>0</v>
      </c>
    </row>
    <row r="82" spans="1:6" x14ac:dyDescent="0.3">
      <c r="A82" s="34" t="s">
        <v>157</v>
      </c>
      <c r="B82" s="35">
        <v>0</v>
      </c>
      <c r="C82" s="35">
        <v>3000</v>
      </c>
      <c r="D82" s="35">
        <v>0</v>
      </c>
      <c r="E82" s="36" t="str">
        <f t="shared" si="2"/>
        <v>-</v>
      </c>
      <c r="F82" s="36">
        <f t="shared" si="3"/>
        <v>0</v>
      </c>
    </row>
    <row r="83" spans="1:6" x14ac:dyDescent="0.3">
      <c r="A83" s="34" t="s">
        <v>134</v>
      </c>
      <c r="B83" s="35">
        <v>76.45</v>
      </c>
      <c r="C83" s="35">
        <v>2600</v>
      </c>
      <c r="D83" s="35">
        <v>0</v>
      </c>
      <c r="E83" s="36">
        <f t="shared" si="2"/>
        <v>0</v>
      </c>
      <c r="F83" s="36">
        <f t="shared" si="3"/>
        <v>0</v>
      </c>
    </row>
    <row r="84" spans="1:6" x14ac:dyDescent="0.3">
      <c r="A84" s="34" t="s">
        <v>158</v>
      </c>
      <c r="B84" s="35">
        <v>45</v>
      </c>
      <c r="C84" s="35">
        <v>300</v>
      </c>
      <c r="D84" s="35">
        <v>0</v>
      </c>
      <c r="E84" s="36">
        <f t="shared" si="2"/>
        <v>0</v>
      </c>
      <c r="F84" s="36">
        <f t="shared" si="3"/>
        <v>0</v>
      </c>
    </row>
    <row r="85" spans="1:6" x14ac:dyDescent="0.3">
      <c r="A85" s="34" t="s">
        <v>167</v>
      </c>
      <c r="B85" s="35">
        <v>561.54</v>
      </c>
      <c r="C85" s="35">
        <v>2711</v>
      </c>
      <c r="D85" s="35">
        <v>3044.84</v>
      </c>
      <c r="E85" s="36">
        <f t="shared" si="2"/>
        <v>5.4223029525946513</v>
      </c>
      <c r="F85" s="36">
        <f t="shared" si="3"/>
        <v>1.1231427517521211</v>
      </c>
    </row>
    <row r="86" spans="1:6" x14ac:dyDescent="0.3">
      <c r="A86" s="34" t="s">
        <v>161</v>
      </c>
      <c r="B86" s="35">
        <v>0</v>
      </c>
      <c r="C86" s="35">
        <v>2600</v>
      </c>
      <c r="D86" s="35">
        <v>1320</v>
      </c>
      <c r="E86" s="36" t="str">
        <f t="shared" si="2"/>
        <v>-</v>
      </c>
      <c r="F86" s="36">
        <f t="shared" si="3"/>
        <v>0.50769230769230766</v>
      </c>
    </row>
    <row r="87" spans="1:6" x14ac:dyDescent="0.3">
      <c r="A87" s="53" t="s">
        <v>135</v>
      </c>
      <c r="B87" s="54">
        <f>SUBTOTAL(9,B88:B88)</f>
        <v>13655</v>
      </c>
      <c r="C87" s="54">
        <v>4200</v>
      </c>
      <c r="D87" s="54">
        <f>SUBTOTAL(9,D88:D88)</f>
        <v>0</v>
      </c>
      <c r="E87" s="55">
        <f t="shared" si="2"/>
        <v>0</v>
      </c>
      <c r="F87" s="55">
        <f t="shared" si="3"/>
        <v>0</v>
      </c>
    </row>
    <row r="88" spans="1:6" x14ac:dyDescent="0.3">
      <c r="A88" s="34" t="s">
        <v>136</v>
      </c>
      <c r="B88" s="35">
        <v>13655</v>
      </c>
      <c r="C88" s="35">
        <v>4200</v>
      </c>
      <c r="D88" s="35">
        <v>0</v>
      </c>
      <c r="E88" s="36">
        <f t="shared" si="2"/>
        <v>0</v>
      </c>
      <c r="F88" s="36">
        <f t="shared" si="3"/>
        <v>0</v>
      </c>
    </row>
    <row r="89" spans="1:6" x14ac:dyDescent="0.3">
      <c r="A89" s="53" t="s">
        <v>168</v>
      </c>
      <c r="B89" s="54">
        <f>SUBTOTAL(9,B90:B90)</f>
        <v>153.24</v>
      </c>
      <c r="C89" s="54">
        <v>700</v>
      </c>
      <c r="D89" s="54">
        <f>SUBTOTAL(9,D90:D90)</f>
        <v>294</v>
      </c>
      <c r="E89" s="55">
        <f t="shared" ref="E89:E98" si="4">IF(B89&lt;&gt;0,D89/B89,"-")</f>
        <v>1.9185591229444008</v>
      </c>
      <c r="F89" s="55">
        <f t="shared" ref="F89:F100" si="5">IF(C89&lt;&gt;0,D89/C89,"-")</f>
        <v>0.42</v>
      </c>
    </row>
    <row r="90" spans="1:6" x14ac:dyDescent="0.3">
      <c r="A90" s="34" t="s">
        <v>169</v>
      </c>
      <c r="B90" s="35">
        <v>153.24</v>
      </c>
      <c r="C90" s="35">
        <v>700</v>
      </c>
      <c r="D90" s="35">
        <v>294</v>
      </c>
      <c r="E90" s="36">
        <f t="shared" si="4"/>
        <v>1.9185591229444008</v>
      </c>
      <c r="F90" s="36">
        <f t="shared" si="5"/>
        <v>0.42</v>
      </c>
    </row>
    <row r="91" spans="1:6" x14ac:dyDescent="0.3">
      <c r="A91" s="50" t="s">
        <v>170</v>
      </c>
      <c r="B91" s="51">
        <f>SUBTOTAL(9,B93:B93)</f>
        <v>0</v>
      </c>
      <c r="C91" s="51">
        <v>0</v>
      </c>
      <c r="D91" s="51">
        <f>SUBTOTAL(9,D93:D93)</f>
        <v>6680</v>
      </c>
      <c r="E91" s="52" t="str">
        <f t="shared" si="4"/>
        <v>-</v>
      </c>
      <c r="F91" s="52" t="str">
        <f t="shared" si="5"/>
        <v>-</v>
      </c>
    </row>
    <row r="92" spans="1:6" x14ac:dyDescent="0.3">
      <c r="A92" s="53" t="s">
        <v>132</v>
      </c>
      <c r="B92" s="54">
        <f>SUBTOTAL(9,B93:B93)</f>
        <v>0</v>
      </c>
      <c r="C92" s="54">
        <v>0</v>
      </c>
      <c r="D92" s="54">
        <f>SUBTOTAL(9,D93:D93)</f>
        <v>6680</v>
      </c>
      <c r="E92" s="55" t="str">
        <f t="shared" si="4"/>
        <v>-</v>
      </c>
      <c r="F92" s="55" t="str">
        <f t="shared" si="5"/>
        <v>-</v>
      </c>
    </row>
    <row r="93" spans="1:6" x14ac:dyDescent="0.3">
      <c r="A93" s="34" t="s">
        <v>156</v>
      </c>
      <c r="B93" s="35">
        <v>0</v>
      </c>
      <c r="C93" s="35"/>
      <c r="D93" s="35">
        <v>6680</v>
      </c>
      <c r="E93" s="36" t="str">
        <f t="shared" si="4"/>
        <v>-</v>
      </c>
      <c r="F93" s="36" t="str">
        <f t="shared" si="5"/>
        <v>-</v>
      </c>
    </row>
    <row r="94" spans="1:6" x14ac:dyDescent="0.3">
      <c r="A94" s="50" t="s">
        <v>171</v>
      </c>
      <c r="B94" s="51">
        <f>SUBTOTAL(9,B96:B99)</f>
        <v>982422.35</v>
      </c>
      <c r="C94" s="51">
        <v>0</v>
      </c>
      <c r="D94" s="51">
        <f>SUBTOTAL(9,D96:D98)</f>
        <v>10460.459999999999</v>
      </c>
      <c r="E94" s="52">
        <f t="shared" si="4"/>
        <v>1.0647620140156624E-2</v>
      </c>
      <c r="F94" s="52" t="str">
        <f t="shared" si="5"/>
        <v>-</v>
      </c>
    </row>
    <row r="95" spans="1:6" x14ac:dyDescent="0.3">
      <c r="A95" s="53" t="s">
        <v>138</v>
      </c>
      <c r="B95" s="54">
        <f>SUBTOTAL(9,B96:B96)</f>
        <v>0</v>
      </c>
      <c r="C95" s="54">
        <v>0</v>
      </c>
      <c r="D95" s="54">
        <f>SUBTOTAL(9,D96:D96)</f>
        <v>10460.459999999999</v>
      </c>
      <c r="E95" s="55" t="str">
        <f t="shared" si="4"/>
        <v>-</v>
      </c>
      <c r="F95" s="55" t="str">
        <f t="shared" si="5"/>
        <v>-</v>
      </c>
    </row>
    <row r="96" spans="1:6" x14ac:dyDescent="0.3">
      <c r="A96" s="34" t="s">
        <v>139</v>
      </c>
      <c r="B96" s="35">
        <v>0</v>
      </c>
      <c r="C96" s="35"/>
      <c r="D96" s="35">
        <v>10460.459999999999</v>
      </c>
      <c r="E96" s="36" t="str">
        <f t="shared" si="4"/>
        <v>-</v>
      </c>
      <c r="F96" s="36" t="str">
        <f t="shared" si="5"/>
        <v>-</v>
      </c>
    </row>
    <row r="97" spans="1:6" x14ac:dyDescent="0.3">
      <c r="A97" s="53" t="s">
        <v>132</v>
      </c>
      <c r="B97" s="54">
        <f>SUBTOTAL(9,B98:B98)</f>
        <v>975393.75</v>
      </c>
      <c r="C97" s="54">
        <v>0</v>
      </c>
      <c r="D97" s="54">
        <f>SUBTOTAL(9,D98:D98)</f>
        <v>0</v>
      </c>
      <c r="E97" s="55">
        <f t="shared" si="4"/>
        <v>0</v>
      </c>
      <c r="F97" s="55" t="str">
        <f t="shared" si="5"/>
        <v>-</v>
      </c>
    </row>
    <row r="98" spans="1:6" x14ac:dyDescent="0.3">
      <c r="A98" s="34" t="s">
        <v>133</v>
      </c>
      <c r="B98" s="35">
        <v>975393.75</v>
      </c>
      <c r="C98" s="35"/>
      <c r="D98" s="35">
        <v>0</v>
      </c>
      <c r="E98" s="36">
        <f t="shared" si="4"/>
        <v>0</v>
      </c>
      <c r="F98" s="36" t="str">
        <f t="shared" si="5"/>
        <v>-</v>
      </c>
    </row>
    <row r="99" spans="1:6" x14ac:dyDescent="0.3">
      <c r="A99" s="56" t="s">
        <v>177</v>
      </c>
      <c r="B99" s="57">
        <v>7028.6</v>
      </c>
      <c r="C99" s="57"/>
      <c r="D99" s="57"/>
      <c r="E99" s="58"/>
      <c r="F99" s="58"/>
    </row>
    <row r="100" spans="1:6" ht="20.100000000000001" customHeight="1" x14ac:dyDescent="0.3">
      <c r="A100" s="37" t="s">
        <v>51</v>
      </c>
      <c r="B100" s="38">
        <f>IFERROR(SUBTOTAL(9,B29:B99),0)</f>
        <v>1737446.0799999996</v>
      </c>
      <c r="C100" s="38">
        <v>1630425</v>
      </c>
      <c r="D100" s="38">
        <f>IFERROR(SUBTOTAL(9,D29:D98),0)</f>
        <v>908790.01999999979</v>
      </c>
      <c r="E100" s="39">
        <f>IF(B100&lt;&gt;0,D100/D100,"-")</f>
        <v>1</v>
      </c>
      <c r="F100" s="39">
        <f t="shared" si="5"/>
        <v>0.55739455663400639</v>
      </c>
    </row>
    <row r="101" spans="1:6" x14ac:dyDescent="0.3">
      <c r="E101" s="11"/>
      <c r="F101" s="11"/>
    </row>
  </sheetData>
  <mergeCells count="3">
    <mergeCell ref="A2:F2"/>
    <mergeCell ref="A1:F1"/>
    <mergeCell ref="A14:F14"/>
  </mergeCells>
  <pageMargins left="0.70866141732283505" right="0.70866141732283505" top="0.74803149606299202" bottom="0.74803149606299202" header="0.31496062992126" footer="0.31496062992126"/>
  <pageSetup scale="1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15</vt:i4>
      </vt:variant>
    </vt:vector>
  </HeadingPairs>
  <TitlesOfParts>
    <vt:vector size="19" baseType="lpstr">
      <vt:lpstr>Sažetak</vt:lpstr>
      <vt:lpstr>Račun prihoda i rashoda</vt:lpstr>
      <vt:lpstr>Račun financiranja</vt:lpstr>
      <vt:lpstr>Posebni dio</vt:lpstr>
      <vt:lpstr>Sažetak!__S0A_Master_DS__X</vt:lpstr>
      <vt:lpstr>Sažetak!__S0A_Naslov_DS__</vt:lpstr>
      <vt:lpstr>'Račun prihoda i rashoda'!__S1A_G01_DS__X</vt:lpstr>
      <vt:lpstr>'Račun prihoda i rashoda'!__S1A_G02_DS__X</vt:lpstr>
      <vt:lpstr>'Račun prihoda i rashoda'!__S1A_G03_DS__X</vt:lpstr>
      <vt:lpstr>'Račun prihoda i rashoda'!__S1A_Master_DS__X</vt:lpstr>
      <vt:lpstr>'Račun financiranja'!__S1A_Naslov_DS__</vt:lpstr>
      <vt:lpstr>'Račun prihoda i rashoda'!__S1A_Naslov_DS__</vt:lpstr>
      <vt:lpstr>'Posebni dio'!__S2A_G01_DS__X</vt:lpstr>
      <vt:lpstr>'Posebni dio'!__S2A_Master_DS__X</vt:lpstr>
      <vt:lpstr>'Posebni dio'!__S2A_Naslov_DS__</vt:lpstr>
      <vt:lpstr>Sažetak!S0A_Ver1</vt:lpstr>
      <vt:lpstr>'Račun financiranja'!S1A_RedoviSveuk</vt:lpstr>
      <vt:lpstr>'Račun prihoda i rashoda'!S1A_RedoviSveuk</vt:lpstr>
      <vt:lpstr>'Posebni dio'!S2A_RedoviSveuk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Elizabeta</cp:lastModifiedBy>
  <dcterms:created xsi:type="dcterms:W3CDTF">2025-07-21T07:03:22Z</dcterms:created>
  <dcterms:modified xsi:type="dcterms:W3CDTF">2025-08-08T15:18:42Z</dcterms:modified>
</cp:coreProperties>
</file>